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7325" windowHeight="4740" activeTab="0"/>
  </bookViews>
  <sheets>
    <sheet name="Diesel IC" sheetId="1" r:id="rId1"/>
    <sheet name="Reference" sheetId="2" r:id="rId2"/>
  </sheets>
  <definedNames>
    <definedName name="_xlnm.Print_Area" localSheetId="0">'Diesel IC'!$A$1:$L$44</definedName>
  </definedNames>
  <calcPr fullCalcOnLoad="1"/>
</workbook>
</file>

<file path=xl/sharedStrings.xml><?xml version="1.0" encoding="utf-8"?>
<sst xmlns="http://schemas.openxmlformats.org/spreadsheetml/2006/main" count="67" uniqueCount="61">
  <si>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</si>
  <si>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</si>
  <si>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</si>
  <si>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</si>
  <si>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</si>
  <si>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</si>
  <si>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</si>
  <si>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</si>
  <si>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</si>
  <si>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</si>
  <si>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</si>
  <si>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</si>
  <si>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</si>
  <si>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</si>
  <si>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</si>
  <si>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Benzene</t>
  </si>
  <si>
    <t>Formaldehyde</t>
  </si>
  <si>
    <t>Naphthalene</t>
  </si>
  <si>
    <t>1,3 Butadiene</t>
  </si>
  <si>
    <t>Arsenic</t>
  </si>
  <si>
    <t>Beryllium</t>
  </si>
  <si>
    <t>Cadmium</t>
  </si>
  <si>
    <t>Lead</t>
  </si>
  <si>
    <t>Manganese</t>
  </si>
  <si>
    <t>Mercury</t>
  </si>
  <si>
    <t>Nickel</t>
  </si>
  <si>
    <t>PAHs</t>
  </si>
  <si>
    <t>Selenium</t>
  </si>
  <si>
    <t>Diesel Fuel usage</t>
  </si>
  <si>
    <t>lbs/hr</t>
  </si>
  <si>
    <t>lbs/yr</t>
  </si>
  <si>
    <t>Acrolein</t>
  </si>
  <si>
    <t>Propylene</t>
  </si>
  <si>
    <t>Hexane</t>
  </si>
  <si>
    <t>Toluene</t>
  </si>
  <si>
    <t>Xylenes</t>
  </si>
  <si>
    <t>Ethyl Benzene</t>
  </si>
  <si>
    <t>Hydrogen Chloride</t>
  </si>
  <si>
    <t xml:space="preserve">Chromium </t>
  </si>
  <si>
    <t>Copper</t>
  </si>
  <si>
    <t>Zinc</t>
  </si>
  <si>
    <t>Compounds Tested for but not detected</t>
  </si>
  <si>
    <t>Dioxins</t>
  </si>
  <si>
    <t>Furans</t>
  </si>
  <si>
    <t>Diesel and Biodiesel-Fired Internal Combustion Engines</t>
  </si>
  <si>
    <t>Use this spreadsheet for Diesel and Biodiesel-Fired Internal Combustion Engines. (Due to the District's Diesel Screening Methodology, this spreadsheet is not in current use for Diesel, only for Biodiesel; however the Diesel values serve the basis for the Biodiesel blends) Entries required in yellow areas, output in grey areas.</t>
  </si>
  <si>
    <t>Diesel Emission Factor                            lbs/ 1,000 gallons</t>
  </si>
  <si>
    <t>B20 Biodiesel Blend Emission Factor                  lbs/ 1,000 gallons</t>
  </si>
  <si>
    <t>B100 Biodiesel Blend  Emission Factor               lbs/ 1,000 gallons</t>
  </si>
  <si>
    <t>hrs/yr</t>
  </si>
  <si>
    <t>Bhp</t>
  </si>
  <si>
    <t>Diesel Particulate Matter Calculator</t>
  </si>
  <si>
    <r>
      <t xml:space="preserve">* The emission factors were based on the May 2001 update of VCAPCD AB 2588 Combustion Emission Factors and the Biodiesel reductions listed in Table VI.B-6 (pg. 93) in the EPA 2002 Draft Technical Report, </t>
    </r>
    <r>
      <rPr>
        <i/>
        <sz val="10"/>
        <rFont val="Arial"/>
        <family val="2"/>
      </rPr>
      <t>A Comprehensive Analysis of Biodiesel Impacts on Exhaust Emissions</t>
    </r>
  </si>
  <si>
    <t>Chlorobenzene</t>
  </si>
  <si>
    <t xml:space="preserve">Substances </t>
  </si>
  <si>
    <t xml:space="preserve"> 1,000   gallons /hr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</si>
  <si>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g/bhp-hr</t>
    </r>
  </si>
  <si>
    <t>Hexavalent Chromium</t>
  </si>
  <si>
    <t>1,000     gallons /yr</t>
  </si>
  <si>
    <t>Pollutants required for toxic reporting: TACs w/o Risk Factor.   Current as of update date.</t>
  </si>
  <si>
    <t>Supply the necessary rate in 1,000 gallons. Emissions are calculated by the multiplication of Fuel Rates and Emission Factors.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</si>
</sst>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19" xfId="0" applyNumberFormat="1" applyBorder="1" applyAlignment="1">
      <alignment horizontal="center"/>
    </xf>
    <xf numFmtId="11" fontId="0" fillId="34" borderId="19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3" xfId="0" applyFont="1" applyFill="1" applyBorder="1" applyAlignment="1">
      <alignment/>
    </xf>
    <xf numFmtId="11" fontId="0" fillId="33" borderId="23" xfId="0" applyNumberFormat="1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6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35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wrapText="1"/>
    </xf>
    <xf numFmtId="0" fontId="3" fillId="35" borderId="24" xfId="0" applyFont="1" applyFill="1" applyBorder="1" applyAlignment="1">
      <alignment horizontal="center" wrapText="1"/>
    </xf>
    <xf numFmtId="11" fontId="0" fillId="34" borderId="0" xfId="0" applyNumberFormat="1" applyFont="1" applyFill="1" applyAlignment="1">
      <alignment horizontal="center"/>
    </xf>
    <xf numFmtId="11" fontId="0" fillId="34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2" fontId="0" fillId="0" borderId="0" xfId="0" applyNumberFormat="1" applyFill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173" fontId="0" fillId="33" borderId="15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35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5" borderId="16" xfId="0" applyNumberForma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6" borderId="32" xfId="0" applyFont="1" applyFill="1" applyBorder="1" applyAlignment="1">
      <alignment wrapText="1"/>
    </xf>
    <xf numFmtId="0" fontId="0" fillId="36" borderId="33" xfId="0" applyFont="1" applyFill="1" applyBorder="1" applyAlignment="1">
      <alignment wrapText="1"/>
    </xf>
    <xf numFmtId="0" fontId="0" fillId="36" borderId="34" xfId="0" applyFont="1" applyFill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219075</xdr:colOff>
      <xdr:row>39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509587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30" zoomScaleNormal="130" zoomScalePageLayoutView="0" workbookViewId="0" topLeftCell="A1">
      <selection activeCell="F14" sqref="F14"/>
    </sheetView>
  </sheetViews>
  <sheetFormatPr defaultColWidth="9.140625" defaultRowHeight="12.75"/>
  <cols>
    <col min="1" max="1" width="25.7109375" style="0" customWidth="1"/>
    <col min="2" max="2" width="11.00390625" style="12" customWidth="1"/>
    <col min="3" max="12" width="11.00390625" style="0" customWidth="1"/>
  </cols>
  <sheetData>
    <row r="1" spans="1:12" ht="36" customHeight="1" thickBot="1">
      <c r="A1" s="28" t="s">
        <v>10</v>
      </c>
      <c r="B1" s="103" t="s">
        <v>44</v>
      </c>
      <c r="C1" s="104"/>
      <c r="D1" s="104"/>
      <c r="E1" s="104"/>
      <c r="F1" s="104"/>
      <c r="G1" s="105"/>
      <c r="I1" s="85" t="s">
        <v>51</v>
      </c>
      <c r="J1" s="86"/>
      <c r="K1" s="86"/>
      <c r="L1" s="87"/>
    </row>
    <row r="2" spans="1:12" ht="66" customHeight="1" thickBot="1">
      <c r="A2" s="27" t="s">
        <v>6</v>
      </c>
      <c r="B2" s="106" t="s">
        <v>45</v>
      </c>
      <c r="C2" s="107"/>
      <c r="D2" s="107"/>
      <c r="E2" s="107"/>
      <c r="F2" s="107"/>
      <c r="G2" s="108"/>
      <c r="I2" s="55" t="s">
        <v>3</v>
      </c>
      <c r="J2" s="64" t="s">
        <v>56</v>
      </c>
      <c r="K2" s="56" t="s">
        <v>50</v>
      </c>
      <c r="L2" s="56" t="s">
        <v>49</v>
      </c>
    </row>
    <row r="3" spans="1:12" ht="13.5" thickBot="1">
      <c r="A3" s="13" t="s">
        <v>11</v>
      </c>
      <c r="B3" s="79" t="s">
        <v>8</v>
      </c>
      <c r="C3" s="80"/>
      <c r="D3" s="14" t="s">
        <v>7</v>
      </c>
      <c r="E3" s="81">
        <v>42422</v>
      </c>
      <c r="F3" s="81"/>
      <c r="G3" s="15"/>
      <c r="I3" s="57"/>
      <c r="J3" s="58">
        <v>0.11</v>
      </c>
      <c r="K3" s="58">
        <v>100</v>
      </c>
      <c r="L3" s="58">
        <v>100</v>
      </c>
    </row>
    <row r="4" spans="1:12" ht="12.75">
      <c r="A4" s="3" t="s">
        <v>0</v>
      </c>
      <c r="B4" s="23"/>
      <c r="C4" s="23"/>
      <c r="D4" s="23"/>
      <c r="F4" s="1"/>
      <c r="G4" s="2"/>
      <c r="I4" s="57"/>
      <c r="J4" s="56" t="s">
        <v>29</v>
      </c>
      <c r="K4" s="56" t="s">
        <v>30</v>
      </c>
      <c r="L4" s="57"/>
    </row>
    <row r="5" spans="1:12" ht="12.75">
      <c r="A5" s="3" t="s">
        <v>1</v>
      </c>
      <c r="B5" s="23"/>
      <c r="C5" s="23"/>
      <c r="D5" s="23"/>
      <c r="F5" s="1"/>
      <c r="G5" s="2"/>
      <c r="I5" s="61">
        <v>9901</v>
      </c>
      <c r="J5" s="59">
        <f>(J3*K3)/453.6</f>
        <v>0.024250440917107582</v>
      </c>
      <c r="K5" s="60">
        <f>J5*L3</f>
        <v>2.4250440917107583</v>
      </c>
      <c r="L5" s="57"/>
    </row>
    <row r="6" spans="1:14" ht="13.5" thickBot="1">
      <c r="A6" s="4" t="s">
        <v>2</v>
      </c>
      <c r="B6" s="24"/>
      <c r="C6" s="24"/>
      <c r="D6" s="24"/>
      <c r="E6" s="5"/>
      <c r="F6" s="5"/>
      <c r="G6" s="6"/>
      <c r="H6" s="1"/>
      <c r="I6" s="52"/>
      <c r="J6" s="52"/>
      <c r="K6" s="52"/>
      <c r="L6" s="52"/>
      <c r="M6" s="52"/>
      <c r="N6" s="52"/>
    </row>
    <row r="7" spans="1:14" ht="27.75" thickBot="1" thickTop="1">
      <c r="A7" s="25" t="s">
        <v>12</v>
      </c>
      <c r="B7" s="63" t="s">
        <v>55</v>
      </c>
      <c r="C7" s="63" t="s">
        <v>58</v>
      </c>
      <c r="D7" s="82" t="s">
        <v>13</v>
      </c>
      <c r="E7" s="83"/>
      <c r="F7" s="83"/>
      <c r="G7" s="84"/>
      <c r="M7" s="52"/>
      <c r="N7" s="53"/>
    </row>
    <row r="8" spans="1:14" ht="13.5" customHeight="1" thickBot="1">
      <c r="A8" s="26" t="s">
        <v>28</v>
      </c>
      <c r="B8" s="39">
        <v>0.008</v>
      </c>
      <c r="C8" s="65">
        <v>120</v>
      </c>
      <c r="D8" s="91" t="s">
        <v>60</v>
      </c>
      <c r="E8" s="92"/>
      <c r="F8" s="92"/>
      <c r="G8" s="93"/>
      <c r="M8" s="52"/>
      <c r="N8" s="54"/>
    </row>
    <row r="9" spans="1:14" ht="13.5" thickBot="1">
      <c r="A9" s="38"/>
      <c r="B9" s="43"/>
      <c r="C9" s="62"/>
      <c r="D9" s="94"/>
      <c r="E9" s="95"/>
      <c r="F9" s="95"/>
      <c r="G9" s="96"/>
      <c r="M9" s="52"/>
      <c r="N9" s="52"/>
    </row>
    <row r="10" spans="1:14" ht="13.5" thickBot="1">
      <c r="A10" s="38"/>
      <c r="B10" s="44"/>
      <c r="C10" s="62"/>
      <c r="D10" s="97"/>
      <c r="E10" s="98"/>
      <c r="F10" s="98"/>
      <c r="G10" s="99"/>
      <c r="M10" s="52"/>
      <c r="N10" s="52"/>
    </row>
    <row r="11" spans="1:11" ht="21" customHeight="1">
      <c r="A11" s="66" t="s">
        <v>54</v>
      </c>
      <c r="B11" s="66" t="s">
        <v>3</v>
      </c>
      <c r="C11" s="71" t="s">
        <v>46</v>
      </c>
      <c r="D11" s="66" t="s">
        <v>4</v>
      </c>
      <c r="E11" s="88" t="s">
        <v>5</v>
      </c>
      <c r="F11" s="71" t="s">
        <v>47</v>
      </c>
      <c r="G11" s="66" t="s">
        <v>4</v>
      </c>
      <c r="H11" s="88" t="s">
        <v>5</v>
      </c>
      <c r="I11" s="71" t="s">
        <v>48</v>
      </c>
      <c r="J11" s="66" t="s">
        <v>4</v>
      </c>
      <c r="K11" s="88" t="s">
        <v>5</v>
      </c>
    </row>
    <row r="12" spans="1:11" ht="22.5" customHeight="1">
      <c r="A12" s="67"/>
      <c r="B12" s="69"/>
      <c r="C12" s="72"/>
      <c r="D12" s="74"/>
      <c r="E12" s="89"/>
      <c r="F12" s="72"/>
      <c r="G12" s="74"/>
      <c r="H12" s="89"/>
      <c r="I12" s="72"/>
      <c r="J12" s="74"/>
      <c r="K12" s="89"/>
    </row>
    <row r="13" spans="1:11" ht="41.25" customHeight="1">
      <c r="A13" s="68"/>
      <c r="B13" s="70"/>
      <c r="C13" s="73"/>
      <c r="D13" s="75"/>
      <c r="E13" s="90"/>
      <c r="F13" s="73"/>
      <c r="G13" s="75"/>
      <c r="H13" s="90"/>
      <c r="I13" s="73"/>
      <c r="J13" s="75"/>
      <c r="K13" s="90"/>
    </row>
    <row r="14" spans="1:11" ht="14.25" customHeight="1">
      <c r="A14" s="22" t="s">
        <v>18</v>
      </c>
      <c r="B14" s="18">
        <v>106990</v>
      </c>
      <c r="C14" s="30">
        <v>0.2174</v>
      </c>
      <c r="D14" s="31">
        <f aca="true" t="shared" si="0" ref="D14:D38">$B$8*C14</f>
        <v>0.0017392000000000002</v>
      </c>
      <c r="E14" s="40">
        <f aca="true" t="shared" si="1" ref="E14:E38">$C$8*C14</f>
        <v>26.088</v>
      </c>
      <c r="F14" s="30">
        <v>0.2174</v>
      </c>
      <c r="G14" s="51">
        <f aca="true" t="shared" si="2" ref="G14:G38">F14*$B$8</f>
        <v>0.0017392000000000002</v>
      </c>
      <c r="H14" s="40">
        <f aca="true" t="shared" si="3" ref="H14:H38">$C$8*F14</f>
        <v>26.088</v>
      </c>
      <c r="I14" s="30">
        <v>0.2174</v>
      </c>
      <c r="J14" s="51">
        <f>$B$8*I14</f>
        <v>0.0017392000000000002</v>
      </c>
      <c r="K14" s="40">
        <f>I14*$C$8</f>
        <v>26.088</v>
      </c>
    </row>
    <row r="15" spans="1:11" ht="12.75">
      <c r="A15" s="37" t="s">
        <v>14</v>
      </c>
      <c r="B15" s="7">
        <v>75070</v>
      </c>
      <c r="C15" s="32">
        <v>0.7833</v>
      </c>
      <c r="D15" s="33">
        <f t="shared" si="0"/>
        <v>0.0062664</v>
      </c>
      <c r="E15" s="41">
        <f t="shared" si="1"/>
        <v>93.996</v>
      </c>
      <c r="F15" s="50">
        <f>C15*0.929</f>
        <v>0.7276857</v>
      </c>
      <c r="G15" s="51">
        <f t="shared" si="2"/>
        <v>0.0058214856</v>
      </c>
      <c r="H15" s="41">
        <f t="shared" si="3"/>
        <v>87.322284</v>
      </c>
      <c r="I15" s="50">
        <f>C15*0.856</f>
        <v>0.6705048</v>
      </c>
      <c r="J15" s="51">
        <f aca="true" t="shared" si="4" ref="J15:J38">$B$8*I15</f>
        <v>0.0053640384</v>
      </c>
      <c r="K15" s="41">
        <f aca="true" t="shared" si="5" ref="K15:K38">I15*$C$8</f>
        <v>80.460576</v>
      </c>
    </row>
    <row r="16" spans="1:11" ht="12.75">
      <c r="A16" s="37" t="s">
        <v>31</v>
      </c>
      <c r="B16" s="7">
        <v>107028</v>
      </c>
      <c r="C16" s="32">
        <v>0.0339</v>
      </c>
      <c r="D16" s="33">
        <f t="shared" si="0"/>
        <v>0.0002712</v>
      </c>
      <c r="E16" s="41">
        <f t="shared" si="1"/>
        <v>4.068</v>
      </c>
      <c r="F16" s="51">
        <f>C16*0.985</f>
        <v>0.0333915</v>
      </c>
      <c r="G16" s="51">
        <f t="shared" si="2"/>
        <v>0.000267132</v>
      </c>
      <c r="H16" s="41">
        <f t="shared" si="3"/>
        <v>4.0069799999999995</v>
      </c>
      <c r="I16" s="51">
        <f>C16*0.915</f>
        <v>0.0310185</v>
      </c>
      <c r="J16" s="51">
        <f t="shared" si="4"/>
        <v>0.000248148</v>
      </c>
      <c r="K16" s="41">
        <f t="shared" si="5"/>
        <v>3.72222</v>
      </c>
    </row>
    <row r="17" spans="1:11" ht="12.75">
      <c r="A17" s="9" t="s">
        <v>19</v>
      </c>
      <c r="B17" s="7">
        <v>7440382</v>
      </c>
      <c r="C17" s="34">
        <v>0.0016</v>
      </c>
      <c r="D17" s="33">
        <f t="shared" si="0"/>
        <v>1.2800000000000001E-05</v>
      </c>
      <c r="E17" s="41">
        <f t="shared" si="1"/>
        <v>0.192</v>
      </c>
      <c r="F17" s="34">
        <v>0.0016</v>
      </c>
      <c r="G17" s="51">
        <f t="shared" si="2"/>
        <v>1.2800000000000001E-05</v>
      </c>
      <c r="H17" s="41">
        <f t="shared" si="3"/>
        <v>0.192</v>
      </c>
      <c r="I17" s="34">
        <v>0.0016</v>
      </c>
      <c r="J17" s="51">
        <f t="shared" si="4"/>
        <v>1.2800000000000001E-05</v>
      </c>
      <c r="K17" s="41">
        <f t="shared" si="5"/>
        <v>0.192</v>
      </c>
    </row>
    <row r="18" spans="1:11" ht="12.75">
      <c r="A18" s="9" t="s">
        <v>15</v>
      </c>
      <c r="B18" s="7">
        <v>71432</v>
      </c>
      <c r="C18" s="34">
        <v>0.1863</v>
      </c>
      <c r="D18" s="33">
        <f t="shared" si="0"/>
        <v>0.0014904</v>
      </c>
      <c r="E18" s="41">
        <f t="shared" si="1"/>
        <v>22.355999999999998</v>
      </c>
      <c r="F18" s="34">
        <v>0.1863</v>
      </c>
      <c r="G18" s="51">
        <f t="shared" si="2"/>
        <v>0.0014904</v>
      </c>
      <c r="H18" s="41">
        <f t="shared" si="3"/>
        <v>22.355999999999998</v>
      </c>
      <c r="I18" s="34">
        <v>0.1863</v>
      </c>
      <c r="J18" s="51">
        <f t="shared" si="4"/>
        <v>0.0014904</v>
      </c>
      <c r="K18" s="41">
        <f t="shared" si="5"/>
        <v>22.355999999999998</v>
      </c>
    </row>
    <row r="19" spans="1:11" ht="12.75">
      <c r="A19" s="9" t="s">
        <v>21</v>
      </c>
      <c r="B19" s="7">
        <v>7440439</v>
      </c>
      <c r="C19" s="32">
        <v>0.0015</v>
      </c>
      <c r="D19" s="33">
        <f t="shared" si="0"/>
        <v>1.2E-05</v>
      </c>
      <c r="E19" s="41">
        <f t="shared" si="1"/>
        <v>0.18</v>
      </c>
      <c r="F19" s="32">
        <v>0.0015</v>
      </c>
      <c r="G19" s="51">
        <f t="shared" si="2"/>
        <v>1.2E-05</v>
      </c>
      <c r="H19" s="41">
        <f t="shared" si="3"/>
        <v>0.18</v>
      </c>
      <c r="I19" s="32">
        <v>0.0015</v>
      </c>
      <c r="J19" s="51">
        <f t="shared" si="4"/>
        <v>1.2E-05</v>
      </c>
      <c r="K19" s="41">
        <f t="shared" si="5"/>
        <v>0.18</v>
      </c>
    </row>
    <row r="20" spans="1:11" ht="12.75">
      <c r="A20" s="9" t="s">
        <v>53</v>
      </c>
      <c r="B20" s="7">
        <v>108907</v>
      </c>
      <c r="C20" s="32">
        <v>0.0002</v>
      </c>
      <c r="D20" s="33">
        <f t="shared" si="0"/>
        <v>1.6000000000000001E-06</v>
      </c>
      <c r="E20" s="41">
        <f t="shared" si="1"/>
        <v>0.024</v>
      </c>
      <c r="F20" s="32">
        <v>0.0002</v>
      </c>
      <c r="G20" s="51">
        <f t="shared" si="2"/>
        <v>1.6000000000000001E-06</v>
      </c>
      <c r="H20" s="41">
        <f t="shared" si="3"/>
        <v>0.024</v>
      </c>
      <c r="I20" s="32">
        <v>0.0002</v>
      </c>
      <c r="J20" s="51">
        <f t="shared" si="4"/>
        <v>1.6000000000000001E-06</v>
      </c>
      <c r="K20" s="41">
        <f t="shared" si="5"/>
        <v>0.024</v>
      </c>
    </row>
    <row r="21" spans="1:11" ht="12.75">
      <c r="A21" s="46" t="s">
        <v>38</v>
      </c>
      <c r="B21" s="47">
        <v>7440473</v>
      </c>
      <c r="C21" s="32">
        <v>0.0006</v>
      </c>
      <c r="D21" s="33">
        <f t="shared" si="0"/>
        <v>4.8E-06</v>
      </c>
      <c r="E21" s="41">
        <f t="shared" si="1"/>
        <v>0.072</v>
      </c>
      <c r="F21" s="32">
        <v>0.0006</v>
      </c>
      <c r="G21" s="51">
        <f t="shared" si="2"/>
        <v>4.8E-06</v>
      </c>
      <c r="H21" s="41">
        <f t="shared" si="3"/>
        <v>0.072</v>
      </c>
      <c r="I21" s="32">
        <v>0.0006</v>
      </c>
      <c r="J21" s="51">
        <f t="shared" si="4"/>
        <v>4.8E-06</v>
      </c>
      <c r="K21" s="41">
        <f t="shared" si="5"/>
        <v>0.072</v>
      </c>
    </row>
    <row r="22" spans="1:11" ht="12.75">
      <c r="A22" s="9" t="s">
        <v>39</v>
      </c>
      <c r="B22" s="7">
        <v>7440508</v>
      </c>
      <c r="C22" s="32">
        <v>0.0041</v>
      </c>
      <c r="D22" s="33">
        <f t="shared" si="0"/>
        <v>3.2800000000000004E-05</v>
      </c>
      <c r="E22" s="41">
        <f t="shared" si="1"/>
        <v>0.49200000000000005</v>
      </c>
      <c r="F22" s="32">
        <v>0.0041</v>
      </c>
      <c r="G22" s="51">
        <f t="shared" si="2"/>
        <v>3.2800000000000004E-05</v>
      </c>
      <c r="H22" s="41">
        <f t="shared" si="3"/>
        <v>0.49200000000000005</v>
      </c>
      <c r="I22" s="32">
        <v>0.0041</v>
      </c>
      <c r="J22" s="51">
        <f t="shared" si="4"/>
        <v>3.2800000000000004E-05</v>
      </c>
      <c r="K22" s="41">
        <f t="shared" si="5"/>
        <v>0.49200000000000005</v>
      </c>
    </row>
    <row r="23" spans="1:11" ht="12.75">
      <c r="A23" s="9" t="s">
        <v>36</v>
      </c>
      <c r="B23" s="7">
        <v>100414</v>
      </c>
      <c r="C23" s="32">
        <v>0.0109</v>
      </c>
      <c r="D23" s="33">
        <f t="shared" si="0"/>
        <v>8.72E-05</v>
      </c>
      <c r="E23" s="41">
        <f t="shared" si="1"/>
        <v>1.308</v>
      </c>
      <c r="F23" s="51">
        <f>C23*0.551</f>
        <v>0.006005900000000001</v>
      </c>
      <c r="G23" s="51">
        <f t="shared" si="2"/>
        <v>4.80472E-05</v>
      </c>
      <c r="H23" s="41">
        <f t="shared" si="3"/>
        <v>0.7207080000000001</v>
      </c>
      <c r="I23" s="51">
        <f>C23*0.39</f>
        <v>0.0042510000000000004</v>
      </c>
      <c r="J23" s="51">
        <f t="shared" si="4"/>
        <v>3.4008000000000004E-05</v>
      </c>
      <c r="K23" s="41">
        <f t="shared" si="5"/>
        <v>0.51012</v>
      </c>
    </row>
    <row r="24" spans="1:11" ht="12.75">
      <c r="A24" s="9" t="s">
        <v>16</v>
      </c>
      <c r="B24" s="7">
        <v>50000</v>
      </c>
      <c r="C24" s="32">
        <v>1.7261</v>
      </c>
      <c r="D24" s="33">
        <f t="shared" si="0"/>
        <v>0.0138088</v>
      </c>
      <c r="E24" s="41">
        <f t="shared" si="1"/>
        <v>207.132</v>
      </c>
      <c r="F24" s="51">
        <f>C24*0.922</f>
        <v>1.5914642</v>
      </c>
      <c r="G24" s="51">
        <f t="shared" si="2"/>
        <v>0.012731713600000001</v>
      </c>
      <c r="H24" s="41">
        <f t="shared" si="3"/>
        <v>190.975704</v>
      </c>
      <c r="I24" s="51">
        <f>C24*0.849</f>
        <v>1.4654589</v>
      </c>
      <c r="J24" s="51">
        <f t="shared" si="4"/>
        <v>0.0117236712</v>
      </c>
      <c r="K24" s="41">
        <f t="shared" si="5"/>
        <v>175.855068</v>
      </c>
    </row>
    <row r="25" spans="1:11" ht="12.75">
      <c r="A25" s="9" t="s">
        <v>33</v>
      </c>
      <c r="B25" s="7">
        <v>110543</v>
      </c>
      <c r="C25" s="32">
        <v>0.0269</v>
      </c>
      <c r="D25" s="33">
        <f t="shared" si="0"/>
        <v>0.0002152</v>
      </c>
      <c r="E25" s="41">
        <f t="shared" si="1"/>
        <v>3.228</v>
      </c>
      <c r="F25" s="32">
        <v>0.0269</v>
      </c>
      <c r="G25" s="51">
        <f t="shared" si="2"/>
        <v>0.0002152</v>
      </c>
      <c r="H25" s="41">
        <f t="shared" si="3"/>
        <v>3.228</v>
      </c>
      <c r="I25" s="32">
        <v>0.0269</v>
      </c>
      <c r="J25" s="51">
        <f t="shared" si="4"/>
        <v>0.0002152</v>
      </c>
      <c r="K25" s="41">
        <f t="shared" si="5"/>
        <v>3.228</v>
      </c>
    </row>
    <row r="26" spans="1:11" ht="12.75">
      <c r="A26" s="9" t="s">
        <v>57</v>
      </c>
      <c r="B26" s="7">
        <v>18540299</v>
      </c>
      <c r="C26" s="32">
        <v>0.0001</v>
      </c>
      <c r="D26" s="33">
        <f>$B$8*C26</f>
        <v>8.000000000000001E-07</v>
      </c>
      <c r="E26" s="41">
        <f>$C$8*C26</f>
        <v>0.012</v>
      </c>
      <c r="F26" s="32">
        <v>0.0001</v>
      </c>
      <c r="G26" s="51">
        <f>F26*$B$8</f>
        <v>8.000000000000001E-07</v>
      </c>
      <c r="H26" s="41">
        <f>$C$8*F26</f>
        <v>0.012</v>
      </c>
      <c r="I26" s="32">
        <v>0.0001</v>
      </c>
      <c r="J26" s="51">
        <f>$B$8*I26</f>
        <v>8.000000000000001E-07</v>
      </c>
      <c r="K26" s="41">
        <f>I26*$C$8</f>
        <v>0.012</v>
      </c>
    </row>
    <row r="27" spans="1:11" ht="12.75">
      <c r="A27" s="9" t="s">
        <v>37</v>
      </c>
      <c r="B27" s="7">
        <v>7647010</v>
      </c>
      <c r="C27" s="32">
        <v>0.1863</v>
      </c>
      <c r="D27" s="33">
        <f t="shared" si="0"/>
        <v>0.0014904</v>
      </c>
      <c r="E27" s="41">
        <f t="shared" si="1"/>
        <v>22.355999999999998</v>
      </c>
      <c r="F27" s="32">
        <v>0.1863</v>
      </c>
      <c r="G27" s="51">
        <f t="shared" si="2"/>
        <v>0.0014904</v>
      </c>
      <c r="H27" s="41">
        <f t="shared" si="3"/>
        <v>22.355999999999998</v>
      </c>
      <c r="I27" s="32">
        <v>0.1863</v>
      </c>
      <c r="J27" s="51">
        <f t="shared" si="4"/>
        <v>0.0014904</v>
      </c>
      <c r="K27" s="41">
        <f t="shared" si="5"/>
        <v>22.355999999999998</v>
      </c>
    </row>
    <row r="28" spans="1:11" ht="12.75">
      <c r="A28" s="9" t="s">
        <v>22</v>
      </c>
      <c r="B28" s="7">
        <v>7439921</v>
      </c>
      <c r="C28" s="32">
        <v>0.0083</v>
      </c>
      <c r="D28" s="33">
        <f t="shared" si="0"/>
        <v>6.64E-05</v>
      </c>
      <c r="E28" s="41">
        <f t="shared" si="1"/>
        <v>0.996</v>
      </c>
      <c r="F28" s="32">
        <v>0.0083</v>
      </c>
      <c r="G28" s="51">
        <f t="shared" si="2"/>
        <v>6.64E-05</v>
      </c>
      <c r="H28" s="41">
        <f t="shared" si="3"/>
        <v>0.996</v>
      </c>
      <c r="I28" s="32">
        <v>0.0083</v>
      </c>
      <c r="J28" s="51">
        <f t="shared" si="4"/>
        <v>6.64E-05</v>
      </c>
      <c r="K28" s="41">
        <f t="shared" si="5"/>
        <v>0.996</v>
      </c>
    </row>
    <row r="29" spans="1:11" ht="12.75">
      <c r="A29" s="9" t="s">
        <v>23</v>
      </c>
      <c r="B29" s="7">
        <v>7439965</v>
      </c>
      <c r="C29" s="32">
        <v>0.0031</v>
      </c>
      <c r="D29" s="33">
        <f t="shared" si="0"/>
        <v>2.48E-05</v>
      </c>
      <c r="E29" s="41">
        <f t="shared" si="1"/>
        <v>0.372</v>
      </c>
      <c r="F29" s="32">
        <v>0.0031</v>
      </c>
      <c r="G29" s="51">
        <f t="shared" si="2"/>
        <v>2.48E-05</v>
      </c>
      <c r="H29" s="41">
        <f t="shared" si="3"/>
        <v>0.372</v>
      </c>
      <c r="I29" s="32">
        <v>0.0031</v>
      </c>
      <c r="J29" s="51">
        <f t="shared" si="4"/>
        <v>2.48E-05</v>
      </c>
      <c r="K29" s="41">
        <f t="shared" si="5"/>
        <v>0.372</v>
      </c>
    </row>
    <row r="30" spans="1:11" ht="12.75">
      <c r="A30" s="9" t="s">
        <v>24</v>
      </c>
      <c r="B30" s="7">
        <v>7439976</v>
      </c>
      <c r="C30" s="32">
        <v>0.002</v>
      </c>
      <c r="D30" s="33">
        <f t="shared" si="0"/>
        <v>1.6E-05</v>
      </c>
      <c r="E30" s="41">
        <f t="shared" si="1"/>
        <v>0.24</v>
      </c>
      <c r="F30" s="32">
        <v>0.002</v>
      </c>
      <c r="G30" s="51">
        <f t="shared" si="2"/>
        <v>1.6E-05</v>
      </c>
      <c r="H30" s="41">
        <f t="shared" si="3"/>
        <v>0.24</v>
      </c>
      <c r="I30" s="32">
        <v>0.002</v>
      </c>
      <c r="J30" s="51">
        <f t="shared" si="4"/>
        <v>1.6E-05</v>
      </c>
      <c r="K30" s="41">
        <f t="shared" si="5"/>
        <v>0.24</v>
      </c>
    </row>
    <row r="31" spans="1:11" ht="12.75">
      <c r="A31" s="9" t="s">
        <v>17</v>
      </c>
      <c r="B31" s="7">
        <v>91203</v>
      </c>
      <c r="C31" s="32">
        <v>0.0197</v>
      </c>
      <c r="D31" s="33">
        <f t="shared" si="0"/>
        <v>0.00015759999999999998</v>
      </c>
      <c r="E31" s="41">
        <f t="shared" si="1"/>
        <v>2.364</v>
      </c>
      <c r="F31" s="51">
        <f>C31*0.862</f>
        <v>0.016981399999999997</v>
      </c>
      <c r="G31" s="51">
        <f t="shared" si="2"/>
        <v>0.00013585119999999997</v>
      </c>
      <c r="H31" s="41">
        <f t="shared" si="3"/>
        <v>2.037768</v>
      </c>
      <c r="I31" s="51">
        <f>C31*0.733</f>
        <v>0.014440099999999999</v>
      </c>
      <c r="J31" s="51">
        <f t="shared" si="4"/>
        <v>0.0001155208</v>
      </c>
      <c r="K31" s="41">
        <f t="shared" si="5"/>
        <v>1.7328119999999998</v>
      </c>
    </row>
    <row r="32" spans="1:11" ht="12.75">
      <c r="A32" s="9" t="s">
        <v>25</v>
      </c>
      <c r="B32" s="7">
        <v>7440020</v>
      </c>
      <c r="C32" s="32">
        <v>0.0039</v>
      </c>
      <c r="D32" s="33">
        <f t="shared" si="0"/>
        <v>3.12E-05</v>
      </c>
      <c r="E32" s="41">
        <f t="shared" si="1"/>
        <v>0.46799999999999997</v>
      </c>
      <c r="F32" s="32">
        <v>0.0039</v>
      </c>
      <c r="G32" s="51">
        <f t="shared" si="2"/>
        <v>3.12E-05</v>
      </c>
      <c r="H32" s="41">
        <f t="shared" si="3"/>
        <v>0.46799999999999997</v>
      </c>
      <c r="I32" s="32">
        <v>0.0039</v>
      </c>
      <c r="J32" s="51">
        <f t="shared" si="4"/>
        <v>3.12E-05</v>
      </c>
      <c r="K32" s="41">
        <f t="shared" si="5"/>
        <v>0.46799999999999997</v>
      </c>
    </row>
    <row r="33" spans="1:11" ht="12.75">
      <c r="A33" s="46" t="s">
        <v>26</v>
      </c>
      <c r="B33" s="47">
        <v>1150</v>
      </c>
      <c r="C33" s="32">
        <v>0.0559</v>
      </c>
      <c r="D33" s="33">
        <f t="shared" si="0"/>
        <v>0.0004472</v>
      </c>
      <c r="E33" s="41">
        <f t="shared" si="1"/>
        <v>6.708</v>
      </c>
      <c r="F33" s="32">
        <v>0.0559</v>
      </c>
      <c r="G33" s="51">
        <f t="shared" si="2"/>
        <v>0.0004472</v>
      </c>
      <c r="H33" s="41">
        <f t="shared" si="3"/>
        <v>6.708</v>
      </c>
      <c r="I33" s="32">
        <v>0.0559</v>
      </c>
      <c r="J33" s="51">
        <f t="shared" si="4"/>
        <v>0.0004472</v>
      </c>
      <c r="K33" s="41">
        <f t="shared" si="5"/>
        <v>6.708</v>
      </c>
    </row>
    <row r="34" spans="1:11" ht="12.75">
      <c r="A34" s="9" t="s">
        <v>32</v>
      </c>
      <c r="B34" s="7">
        <v>115071</v>
      </c>
      <c r="C34" s="32">
        <v>0.467</v>
      </c>
      <c r="D34" s="33">
        <f t="shared" si="0"/>
        <v>0.003736</v>
      </c>
      <c r="E34" s="41">
        <f t="shared" si="1"/>
        <v>56.040000000000006</v>
      </c>
      <c r="F34" s="32">
        <v>0.467</v>
      </c>
      <c r="G34" s="51">
        <f t="shared" si="2"/>
        <v>0.003736</v>
      </c>
      <c r="H34" s="41">
        <f t="shared" si="3"/>
        <v>56.040000000000006</v>
      </c>
      <c r="I34" s="32">
        <v>0.467</v>
      </c>
      <c r="J34" s="51">
        <f t="shared" si="4"/>
        <v>0.003736</v>
      </c>
      <c r="K34" s="41">
        <f t="shared" si="5"/>
        <v>56.040000000000006</v>
      </c>
    </row>
    <row r="35" spans="1:11" ht="12.75">
      <c r="A35" s="9" t="s">
        <v>27</v>
      </c>
      <c r="B35" s="7">
        <v>7782492</v>
      </c>
      <c r="C35" s="32">
        <v>0.0022</v>
      </c>
      <c r="D35" s="33">
        <f t="shared" si="0"/>
        <v>1.76E-05</v>
      </c>
      <c r="E35" s="41">
        <f t="shared" si="1"/>
        <v>0.264</v>
      </c>
      <c r="F35" s="32">
        <v>0.0022</v>
      </c>
      <c r="G35" s="51">
        <f t="shared" si="2"/>
        <v>1.76E-05</v>
      </c>
      <c r="H35" s="41">
        <f t="shared" si="3"/>
        <v>0.264</v>
      </c>
      <c r="I35" s="32">
        <v>0.0022</v>
      </c>
      <c r="J35" s="51">
        <f t="shared" si="4"/>
        <v>1.76E-05</v>
      </c>
      <c r="K35" s="41">
        <f t="shared" si="5"/>
        <v>0.264</v>
      </c>
    </row>
    <row r="36" spans="1:11" ht="12.75">
      <c r="A36" s="9" t="s">
        <v>34</v>
      </c>
      <c r="B36" s="7">
        <v>108883</v>
      </c>
      <c r="C36" s="32">
        <v>0.1054</v>
      </c>
      <c r="D36" s="33">
        <f t="shared" si="0"/>
        <v>0.0008432</v>
      </c>
      <c r="E36" s="41">
        <f t="shared" si="1"/>
        <v>12.648</v>
      </c>
      <c r="F36" s="32">
        <v>0.1054</v>
      </c>
      <c r="G36" s="51">
        <f t="shared" si="2"/>
        <v>0.0008432</v>
      </c>
      <c r="H36" s="41">
        <f t="shared" si="3"/>
        <v>12.648</v>
      </c>
      <c r="I36" s="32">
        <v>0.1054</v>
      </c>
      <c r="J36" s="51">
        <f t="shared" si="4"/>
        <v>0.0008432</v>
      </c>
      <c r="K36" s="41">
        <f t="shared" si="5"/>
        <v>12.648</v>
      </c>
    </row>
    <row r="37" spans="1:11" ht="12.75">
      <c r="A37" s="9" t="s">
        <v>35</v>
      </c>
      <c r="B37" s="7">
        <v>1330207</v>
      </c>
      <c r="C37" s="32">
        <v>0.0424</v>
      </c>
      <c r="D37" s="33">
        <f t="shared" si="0"/>
        <v>0.0003392</v>
      </c>
      <c r="E37" s="41">
        <f t="shared" si="1"/>
        <v>5.088</v>
      </c>
      <c r="F37" s="51">
        <f>C37*0.877</f>
        <v>0.0371848</v>
      </c>
      <c r="G37" s="51">
        <f t="shared" si="2"/>
        <v>0.0002974784</v>
      </c>
      <c r="H37" s="41">
        <f t="shared" si="3"/>
        <v>4.4621759999999995</v>
      </c>
      <c r="I37" s="51">
        <f>C37*0.605</f>
        <v>0.025651999999999998</v>
      </c>
      <c r="J37" s="51">
        <f t="shared" si="4"/>
        <v>0.00020521599999999998</v>
      </c>
      <c r="K37" s="41">
        <f t="shared" si="5"/>
        <v>3.0782399999999996</v>
      </c>
    </row>
    <row r="38" spans="1:11" ht="13.5" thickBot="1">
      <c r="A38" s="48" t="s">
        <v>40</v>
      </c>
      <c r="B38" s="49">
        <v>7440666</v>
      </c>
      <c r="C38" s="35">
        <v>0.0224</v>
      </c>
      <c r="D38" s="36">
        <f t="shared" si="0"/>
        <v>0.0001792</v>
      </c>
      <c r="E38" s="42">
        <f t="shared" si="1"/>
        <v>2.688</v>
      </c>
      <c r="F38" s="35">
        <v>0.0224</v>
      </c>
      <c r="G38" s="36">
        <f t="shared" si="2"/>
        <v>0.0001792</v>
      </c>
      <c r="H38" s="42">
        <f t="shared" si="3"/>
        <v>2.688</v>
      </c>
      <c r="I38" s="35">
        <v>0.0224</v>
      </c>
      <c r="J38" s="36">
        <f t="shared" si="4"/>
        <v>0.0001792</v>
      </c>
      <c r="K38" s="42">
        <f t="shared" si="5"/>
        <v>2.688</v>
      </c>
    </row>
    <row r="39" spans="1:5" ht="12.75">
      <c r="A39" s="16"/>
      <c r="B39" s="7"/>
      <c r="C39" s="8"/>
      <c r="D39" s="29"/>
      <c r="E39" s="29"/>
    </row>
    <row r="40" spans="1:12" ht="12.75">
      <c r="A40" s="17" t="s">
        <v>9</v>
      </c>
      <c r="B40" s="18"/>
      <c r="C40" s="19"/>
      <c r="D40" s="19"/>
      <c r="E40" s="19"/>
      <c r="F40" s="19"/>
      <c r="G40" s="19"/>
      <c r="H40" s="20"/>
      <c r="I40" s="20"/>
      <c r="J40" s="20"/>
      <c r="K40" s="20"/>
      <c r="L40" s="21"/>
    </row>
    <row r="41" spans="1:12" ht="27" customHeight="1">
      <c r="A41" s="109" t="s">
        <v>52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</row>
    <row r="42" spans="1:12" ht="12.75">
      <c r="A42" s="100" t="s">
        <v>59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2"/>
    </row>
    <row r="43" spans="1:12" ht="12.7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8"/>
    </row>
    <row r="44" spans="1:2" ht="12.75">
      <c r="A44" s="10"/>
      <c r="B44" s="11"/>
    </row>
    <row r="45" spans="1:2" ht="12.75">
      <c r="A45" s="66" t="s">
        <v>41</v>
      </c>
      <c r="B45" s="66" t="s">
        <v>3</v>
      </c>
    </row>
    <row r="46" spans="1:2" ht="12.75">
      <c r="A46" s="67"/>
      <c r="B46" s="69"/>
    </row>
    <row r="47" spans="1:2" ht="12.75">
      <c r="A47" s="67"/>
      <c r="B47" s="69"/>
    </row>
    <row r="48" spans="1:2" ht="12.75">
      <c r="A48" s="68"/>
      <c r="B48" s="70"/>
    </row>
    <row r="49" spans="1:2" ht="12.75">
      <c r="A49" s="9" t="s">
        <v>20</v>
      </c>
      <c r="B49" s="7">
        <v>7440417</v>
      </c>
    </row>
    <row r="50" ht="12.75">
      <c r="A50" s="45" t="s">
        <v>42</v>
      </c>
    </row>
    <row r="51" ht="12.75">
      <c r="A51" s="45" t="s">
        <v>43</v>
      </c>
    </row>
  </sheetData>
  <sheetProtection/>
  <mergeCells count="23">
    <mergeCell ref="A11:A13"/>
    <mergeCell ref="B11:B13"/>
    <mergeCell ref="C11:C13"/>
    <mergeCell ref="D11:D13"/>
    <mergeCell ref="E11:E13"/>
    <mergeCell ref="B2:G2"/>
    <mergeCell ref="I1:L1"/>
    <mergeCell ref="H11:H13"/>
    <mergeCell ref="I11:I13"/>
    <mergeCell ref="J11:J13"/>
    <mergeCell ref="K11:K13"/>
    <mergeCell ref="D8:G10"/>
    <mergeCell ref="B1:G1"/>
    <mergeCell ref="A45:A48"/>
    <mergeCell ref="B45:B48"/>
    <mergeCell ref="F11:F13"/>
    <mergeCell ref="G11:G13"/>
    <mergeCell ref="A41:L41"/>
    <mergeCell ref="B3:C3"/>
    <mergeCell ref="E3:F3"/>
    <mergeCell ref="D7:G7"/>
    <mergeCell ref="A42:L42"/>
    <mergeCell ref="A43:L4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1" sqref="A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2016-02-22T17:39:29Z</dcterms:modified>
  <cp:category/>
  <cp:version/>
  <cp:contentType/>
  <cp:contentStatus/>
</cp:coreProperties>
</file>