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5" yWindow="45" windowWidth="7290" windowHeight="8025" tabRatio="985" activeTab="0"/>
  </bookViews>
  <sheets>
    <sheet name="Proposed Lagoon Volume" sheetId="1" r:id="rId1"/>
    <sheet name="Net Volatile Solids Loading" sheetId="2" r:id="rId2"/>
    <sheet name="Minimum Treatment Volum" sheetId="3" r:id="rId3"/>
    <sheet name="Sludge Accum" sheetId="4" r:id="rId4"/>
    <sheet name="Hydraulic Retention Time" sheetId="5" r:id="rId5"/>
  </sheets>
  <definedNames>
    <definedName name="_ftn1" localSheetId="2">'Minimum Treatment Volum'!#REF!</definedName>
    <definedName name="_ftn1" localSheetId="1">'Net Volatile Solids Loading'!#REF!</definedName>
    <definedName name="_ftn2" localSheetId="2">'Minimum Treatment Volum'!#REF!</definedName>
    <definedName name="_ftn2" localSheetId="1">'Net Volatile Solids Loading'!#REF!</definedName>
    <definedName name="_ftn3" localSheetId="2">'Minimum Treatment Volum'!#REF!</definedName>
    <definedName name="_ftn3" localSheetId="1">'Net Volatile Solids Loading'!#REF!</definedName>
    <definedName name="_ftn4" localSheetId="2">'Minimum Treatment Volum'!#REF!</definedName>
    <definedName name="_ftn4" localSheetId="1">'Net Volatile Solids Loading'!#REF!</definedName>
    <definedName name="_ftnref1" localSheetId="2">'Minimum Treatment Volum'!#REF!</definedName>
    <definedName name="_ftnref1" localSheetId="1">'Net Volatile Solids Loading'!#REF!</definedName>
    <definedName name="_ftnref2" localSheetId="2">'Minimum Treatment Volum'!#REF!</definedName>
    <definedName name="_ftnref2" localSheetId="1">'Net Volatile Solids Loading'!#REF!</definedName>
    <definedName name="_ftnref3" localSheetId="2">'Minimum Treatment Volum'!#REF!</definedName>
    <definedName name="_ftnref3" localSheetId="1">'Net Volatile Solids Loading'!#REF!</definedName>
    <definedName name="_ftnref4" localSheetId="2">'Minimum Treatment Volum'!#REF!</definedName>
    <definedName name="_ftnref4" localSheetId="1">'Net Volatile Solids Loading'!#REF!</definedName>
  </definedNames>
  <calcPr fullCalcOnLoad="1"/>
</workbook>
</file>

<file path=xl/comments1.xml><?xml version="1.0" encoding="utf-8"?>
<comments xmlns="http://schemas.openxmlformats.org/spreadsheetml/2006/main">
  <authors>
    <author>Sheraz Gill</author>
  </authors>
  <commentList>
    <comment ref="C10" authorId="0">
      <text>
        <r>
          <rPr>
            <b/>
            <sz val="8"/>
            <rFont val="Tahoma"/>
            <family val="0"/>
          </rPr>
          <t>Sheraz Gill:</t>
        </r>
        <r>
          <rPr>
            <sz val="8"/>
            <rFont val="Tahoma"/>
            <family val="0"/>
          </rPr>
          <t xml:space="preserve">
subtract 2 feet.  This 2 feet is required for run-off or misc water</t>
        </r>
      </text>
    </comment>
    <comment ref="E14" authorId="0">
      <text>
        <r>
          <rPr>
            <b/>
            <sz val="8"/>
            <rFont val="Tahoma"/>
            <family val="0"/>
          </rPr>
          <t>Sheraz Gill:</t>
        </r>
        <r>
          <rPr>
            <sz val="8"/>
            <rFont val="Tahoma"/>
            <family val="0"/>
          </rPr>
          <t xml:space="preserve">
</t>
        </r>
        <r>
          <rPr>
            <sz val="9"/>
            <rFont val="Tahoma"/>
            <family val="2"/>
          </rPr>
          <t>Note: If the above Lagoon volume is less than the Minimum Treatment Volume, then the applicant will need to redesign their lagoon to reflect the Minimum Treatment Volume.</t>
        </r>
      </text>
    </comment>
  </commentList>
</comments>
</file>

<file path=xl/comments2.xml><?xml version="1.0" encoding="utf-8"?>
<comments xmlns="http://schemas.openxmlformats.org/spreadsheetml/2006/main">
  <authors>
    <author>Sheraz Gill</author>
    <author>localadmin</author>
  </authors>
  <commentList>
    <comment ref="G6" authorId="0">
      <text>
        <r>
          <rPr>
            <sz val="8"/>
            <rFont val="Tahoma"/>
            <family val="0"/>
          </rPr>
          <t>* Freestall flush lanes w/o corrals/exercise pens = 100%
* Freestall flush lanes w corrals/exercise pens = 71% 
* Saudi style/Loafing barns = 60%
* Corral flush lanes = 48% 
* Calf hutches w flush lanes = 100%</t>
        </r>
      </text>
    </comment>
    <comment ref="I6" authorId="1">
      <text>
        <r>
          <rPr>
            <sz val="8"/>
            <rFont val="Tahoma"/>
            <family val="2"/>
          </rPr>
          <t>If solid separation, input 50%; otherwise use 0.</t>
        </r>
      </text>
    </comment>
  </commentList>
</comments>
</file>

<file path=xl/comments4.xml><?xml version="1.0" encoding="utf-8"?>
<comments xmlns="http://schemas.openxmlformats.org/spreadsheetml/2006/main">
  <authors>
    <author>Sheraz Gill</author>
  </authors>
  <commentList>
    <comment ref="F17" authorId="0">
      <text>
        <r>
          <rPr>
            <b/>
            <sz val="8"/>
            <rFont val="Tahoma"/>
            <family val="0"/>
          </rPr>
          <t>Sheraz Gill:</t>
        </r>
        <r>
          <rPr>
            <sz val="8"/>
            <rFont val="Tahoma"/>
            <family val="0"/>
          </rPr>
          <t xml:space="preserve">
This should be a positive value if not - you have a problem</t>
        </r>
      </text>
    </comment>
  </commentList>
</comments>
</file>

<file path=xl/comments5.xml><?xml version="1.0" encoding="utf-8"?>
<comments xmlns="http://schemas.openxmlformats.org/spreadsheetml/2006/main">
  <authors>
    <author>Sheraz Gill</author>
  </authors>
  <commentList>
    <comment ref="J44" authorId="0">
      <text>
        <r>
          <rPr>
            <b/>
            <sz val="8"/>
            <rFont val="Tahoma"/>
            <family val="0"/>
          </rPr>
          <t>Sheraz Gill:</t>
        </r>
        <r>
          <rPr>
            <sz val="8"/>
            <rFont val="Tahoma"/>
            <family val="0"/>
          </rPr>
          <t xml:space="preserve">
If this is less than 38 days - then we have a problem!</t>
        </r>
      </text>
    </comment>
  </commentList>
</comments>
</file>

<file path=xl/sharedStrings.xml><?xml version="1.0" encoding="utf-8"?>
<sst xmlns="http://schemas.openxmlformats.org/spreadsheetml/2006/main" count="224" uniqueCount="113">
  <si>
    <t>% Manure in Flush[2]</t>
  </si>
  <si>
    <t>Type of Cow</t>
  </si>
  <si>
    <t>x</t>
  </si>
  <si>
    <t>=</t>
  </si>
  <si>
    <t>VSLR</t>
  </si>
  <si>
    <t>(lb/ft3-day)[1]</t>
  </si>
  <si>
    <t>¸</t>
  </si>
  <si>
    <t>where:</t>
  </si>
  <si>
    <r>
      <t>HFR = Hydraulic flow rate (1000ft</t>
    </r>
    <r>
      <rPr>
        <vertAlign val="superscript"/>
        <sz val="12"/>
        <rFont val="Arial"/>
        <family val="2"/>
      </rPr>
      <t>3</t>
    </r>
    <r>
      <rPr>
        <sz val="12"/>
        <rFont val="Arial"/>
        <family val="2"/>
      </rPr>
      <t>/day)</t>
    </r>
  </si>
  <si>
    <t>HRT = MTV/HFR</t>
  </si>
  <si>
    <t>gal</t>
  </si>
  <si>
    <t>Formula:</t>
  </si>
  <si>
    <t>Gallon</t>
  </si>
  <si>
    <t>Milk Cow*Day</t>
  </si>
  <si>
    <t>Length</t>
  </si>
  <si>
    <t>Width</t>
  </si>
  <si>
    <t>Depth</t>
  </si>
  <si>
    <t>Slope</t>
  </si>
  <si>
    <t>Milk Cows</t>
  </si>
  <si>
    <t>#</t>
  </si>
  <si>
    <t>ft3</t>
  </si>
  <si>
    <t>gallon</t>
  </si>
  <si>
    <t>HRT:</t>
  </si>
  <si>
    <t>milk cows</t>
  </si>
  <si>
    <t>Fresh water per milk cow used in flush at milk parlor</t>
  </si>
  <si>
    <t>gal/day</t>
  </si>
  <si>
    <t>ft3/day</t>
  </si>
  <si>
    <t>+</t>
  </si>
  <si>
    <t>day</t>
  </si>
  <si>
    <t>(day)</t>
  </si>
  <si>
    <r>
      <t>HFR (</t>
    </r>
    <r>
      <rPr>
        <b/>
        <strike/>
        <sz val="10"/>
        <rFont val="Arial"/>
        <family val="2"/>
      </rPr>
      <t>ft3)</t>
    </r>
  </si>
  <si>
    <t>Hydraulic Retention Time (HRT) Calculation</t>
  </si>
  <si>
    <t>HRT = Hydraulic Retention Time (day)</t>
  </si>
  <si>
    <t>Primary Treatment Lagoon Dimensions</t>
  </si>
  <si>
    <t>ft</t>
  </si>
  <si>
    <t>Proposed Lagoon Volume</t>
  </si>
  <si>
    <t>Primary Lagoon Volume</t>
  </si>
  <si>
    <t>Minimum Treatment Volume Calculation</t>
  </si>
  <si>
    <t>Heifer (15 to 24 months)</t>
  </si>
  <si>
    <t>Bulls</t>
  </si>
  <si>
    <t>Breed: Holstein</t>
  </si>
  <si>
    <t>Number of Animals</t>
  </si>
  <si>
    <t>VS Excreted[1] (lb/day)</t>
  </si>
  <si>
    <t>Dry Cow</t>
  </si>
  <si>
    <t>Heifer (7 to 14 months)</t>
  </si>
  <si>
    <t>Heifer (3 to 6 months)</t>
  </si>
  <si>
    <t>Calf (under 3 months)</t>
  </si>
  <si>
    <t>Total for Dairy</t>
  </si>
  <si>
    <t>Net VS Loading (lb/day)</t>
  </si>
  <si>
    <t xml:space="preserve">Net Volatile Solids (VS) Loading of Treatment Lagoons </t>
  </si>
  <si>
    <t>Minimum Treatment Volume in Primary Lagoon</t>
  </si>
  <si>
    <t>Net Volatile Solids loading Calculation</t>
  </si>
  <si>
    <t xml:space="preserve">      MTV  (ft3)      /</t>
  </si>
  <si>
    <r>
      <t>MTV (ft</t>
    </r>
    <r>
      <rPr>
        <b/>
        <vertAlign val="superscript"/>
        <sz val="12"/>
        <rFont val="Arial"/>
        <family val="2"/>
      </rPr>
      <t>3</t>
    </r>
    <r>
      <rPr>
        <b/>
        <sz val="12"/>
        <rFont val="Arial"/>
        <family val="2"/>
      </rPr>
      <t>)</t>
    </r>
  </si>
  <si>
    <t xml:space="preserve">Lagoon Design Check in Accordance with NRCS Guideline #359 </t>
  </si>
  <si>
    <r>
      <t xml:space="preserve">milk cow * </t>
    </r>
    <r>
      <rPr>
        <sz val="10"/>
        <rFont val="Arial"/>
        <family val="2"/>
      </rPr>
      <t>day</t>
    </r>
  </si>
  <si>
    <r>
      <t>[3]</t>
    </r>
    <r>
      <rPr>
        <sz val="10"/>
        <rFont val="Arial"/>
        <family val="2"/>
      </rPr>
      <t xml:space="preserve"> Chastain, J.P., Vanotti, M. B., and Wingfield, M. M., Effectiveness of Liquid-Solid Separation For Treatment of Flushed Dairy Manure: A Case Study, Applied Engineering in Agriculture, Vol 17(3): 343-354 - This document outlines a VS removal rate of 50.1% to 70% depending on the type of separation system used, however to be conservative, a 50% VS removal will be used for all systems.</t>
    </r>
  </si>
  <si>
    <t>(1 - % VS Removed in Separation[3])</t>
  </si>
  <si>
    <r>
      <t>Volume of treatment lagoon = (L x W x D) – (S x D</t>
    </r>
    <r>
      <rPr>
        <vertAlign val="superscript"/>
        <sz val="12"/>
        <rFont val="Arial"/>
        <family val="2"/>
      </rPr>
      <t>2</t>
    </r>
    <r>
      <rPr>
        <sz val="12"/>
        <rFont val="Arial"/>
        <family val="2"/>
      </rPr>
      <t>) x (W + L) + (4 x S</t>
    </r>
    <r>
      <rPr>
        <vertAlign val="superscript"/>
        <sz val="12"/>
        <rFont val="Arial"/>
        <family val="2"/>
      </rPr>
      <t xml:space="preserve">2 </t>
    </r>
    <r>
      <rPr>
        <sz val="12"/>
        <rFont val="Arial"/>
        <family val="2"/>
      </rPr>
      <t>x D</t>
    </r>
    <r>
      <rPr>
        <vertAlign val="superscript"/>
        <sz val="12"/>
        <rFont val="Arial"/>
        <family val="2"/>
      </rPr>
      <t>3</t>
    </r>
    <r>
      <rPr>
        <sz val="12"/>
        <rFont val="Arial"/>
        <family val="2"/>
      </rPr>
      <t xml:space="preserve"> </t>
    </r>
    <r>
      <rPr>
        <sz val="12"/>
        <rFont val="Symbol"/>
        <family val="1"/>
      </rPr>
      <t>¸</t>
    </r>
    <r>
      <rPr>
        <sz val="12"/>
        <rFont val="Arial"/>
        <family val="2"/>
      </rPr>
      <t xml:space="preserve"> 3)</t>
    </r>
  </si>
  <si>
    <t>MTV = TVS/VSLR</t>
  </si>
  <si>
    <t>Where:</t>
  </si>
  <si>
    <r>
      <t>MTV = Minimum Treatment Volume (ft</t>
    </r>
    <r>
      <rPr>
        <vertAlign val="superscript"/>
        <sz val="12"/>
        <rFont val="Arial"/>
        <family val="2"/>
      </rPr>
      <t>3</t>
    </r>
    <r>
      <rPr>
        <sz val="12"/>
        <rFont val="Arial"/>
        <family val="2"/>
      </rPr>
      <t>)</t>
    </r>
  </si>
  <si>
    <t>TVS = daily Total Volatile solids Loading  (lb/day) = 0.011 lb/ft3-day</t>
  </si>
  <si>
    <t>VSLR = Volatile Solids Loading Rate (lb/1000 ft3-day)</t>
  </si>
  <si>
    <t>Sludge Accumulation Volume</t>
  </si>
  <si>
    <t xml:space="preserve">The sludge accumulation volume accounts for the solids contained in the manure that cannot be fully digested by bacteria and that gradually settle to the bottom of the lagoon as sludge. The sludge accumulation volume for lagoon systems without solids separation can be calculated from the USDA Field Handbook.  However, there are no accepted guidelines for calculating the sludge accumulation volume for lagoon systems with solids separation, but many designers of digester expect it to be minimal.  
This facility has an efficient solids separation system consisting prior to the anaerobic treatment lagoon system.  The separation system will remove a large portion of the fibers, lignin, cellulose, and other fibrous materials from the manure.  These are the materials that would otherwise cause sludge accumulation from the lack of digestion in a lagoon or digester.   Because fibrous materials and other solids will not enter the lagoon system, the sludge accumulation volume required will be minimized and can be considered negligible.  
</t>
  </si>
  <si>
    <t>Nevertheless, the primary lagoon will have sufficient space remaining for sludge accumulation, as shown by the following calculation:</t>
  </si>
  <si>
    <t>SAV = VPL - MTV</t>
  </si>
  <si>
    <r>
      <t>SAV = Sludge Accumulation Volume (ft</t>
    </r>
    <r>
      <rPr>
        <vertAlign val="superscript"/>
        <sz val="12"/>
        <rFont val="Arial"/>
        <family val="2"/>
      </rPr>
      <t>3</t>
    </r>
    <r>
      <rPr>
        <sz val="12"/>
        <rFont val="Arial"/>
        <family val="2"/>
      </rPr>
      <t>)</t>
    </r>
  </si>
  <si>
    <r>
      <t>VPL = total Volume of Primary Lagoon (ft</t>
    </r>
    <r>
      <rPr>
        <vertAlign val="superscript"/>
        <sz val="12"/>
        <rFont val="Arial"/>
        <family val="2"/>
      </rPr>
      <t>3</t>
    </r>
    <r>
      <rPr>
        <sz val="12"/>
        <rFont val="Arial"/>
        <family val="2"/>
      </rPr>
      <t>)</t>
    </r>
  </si>
  <si>
    <t>SAV =          VPL -    MTV</t>
  </si>
  <si>
    <t>SAV =          VPL        -        MTV</t>
  </si>
  <si>
    <t>(ft3)</t>
  </si>
  <si>
    <t xml:space="preserve">The anaerobic treatment lagoon and covered lagoon anaerobic digester must be designed to provide sufficient Hydraulic Retention Time (HRT) to adequately treat the waste entering the lagoon and to allow environmentally safe utilization of this waste.  The NRCS Technical Guide Code 365 – Anaerobic Digester – Ambient Temperature specifies a minimum HRT 38 days in the San Joaquin Valley.  </t>
  </si>
  <si>
    <t>The Hydraulic Retention Time (HRT) is calculated as follows:</t>
  </si>
  <si>
    <t>days</t>
  </si>
  <si>
    <t>The Hydraulic Flow Rate is Calculated below</t>
  </si>
  <si>
    <t>Dry Cows</t>
  </si>
  <si>
    <t>Calves</t>
  </si>
  <si>
    <t>Heifers (15-24 mo)</t>
  </si>
  <si>
    <t>Heifers (7-14 mo)</t>
  </si>
  <si>
    <t>Heifers (3-6 mo)</t>
  </si>
  <si>
    <t>ft^3</t>
  </si>
  <si>
    <t>Type</t>
  </si>
  <si>
    <t># of cows</t>
  </si>
  <si>
    <t>Amount of Manure*</t>
  </si>
  <si>
    <t>ft^3/day</t>
  </si>
  <si>
    <t>HFR</t>
  </si>
  <si>
    <t>Total</t>
  </si>
  <si>
    <t>Total HFR:</t>
  </si>
  <si>
    <t>[1]The Volatile Solids (VS) excretion rates for Holstein cattle are based on Table 1.b – Section 3 of ASAE D384.2 (March 2005).  VS excretion rates for milk cows, dry cows, &amp; heifers 15-24 months were taken from directly from the table.  The VS excretion rate for heifers 3-6 months was estimated based on total solids excretion. The VS excretion rate for heifers 7-14 months was estimated as the average of heifers 15-24 months and heifers 3-6 months. The table did not give values for total solids or volatile solids excreted by baby calves.  The VS excretion rate for baby calves was estimated based on an estimated dry matter intake (DMI) of 1.7% of body weight and the ratio of DMI to VS excretion for 150 kg calves.  The VS excretion rate for mature bulls was assumed to be similar to dry cows.</t>
  </si>
  <si>
    <t>*Table 1.b - Section 3 of ASAE D384.2 (March 2005). The calf manure was estimated to be 1/2 of the calf number found in the table, since the average weight of these calves is approx. 1/2 of the calves identified in the table.</t>
  </si>
  <si>
    <t>[1] VSLR for an anaerobic treatment lagoon in San Joaquin Valley would be 6.5 lb VS/1000 ft3-day to 11 lb VS/1000 ft3-day according to the NRCS and USDA AWTFH. Based on phone conversation with Matt Summers (USDA) on July 14, 2006, he suggested that the 11 lb VS VS/1000 ft3-day</t>
  </si>
  <si>
    <t>Lagoon Design Check in Accordance with NRCS Guideline #359 Cont.</t>
  </si>
  <si>
    <r>
      <t>[2]</t>
    </r>
    <r>
      <rPr>
        <sz val="10"/>
        <rFont val="Arial"/>
        <family val="2"/>
      </rPr>
      <t xml:space="preserve"> The % manure was taken from Table 3-1 of the California Regional Water Quality Control Board Document “Managing Dairy Manure in the Central Valley of California”, UC Davis, June 2005.  This document estimated that 21-48% of the manure in open corral dairies is handled as a liquid.  Therefore, as a worst case assumption, 48% will be used for all cows housed in open corrals with flush lanes.  The document also estimates a range of 42-100% manure handled as a liquid in the freestalls.  For freestalls without exercise pens, 100% of manure as a liquid in the flush will be used; for freestalls with exercise pens, the average of the range ((100+42)/2 = 71%) will be used.  (http://groundwater.ucdavis.edu/Publications/uc-committee-of-experts-final-report%202006.pdf) Saudi style/loafing barns are hybrids between freestalls and open corrals, the percentage of manure collected on the concrete feed lanes will be averaged between the values from the cows housed in freestall barns and open corrals. Therefore the % of manure deposited on the concrete lanes is equal to 60% [(71+48)/2].</t>
    </r>
  </si>
  <si>
    <t>Adjust % in flush and separation as necessary (see notes on sheet)</t>
  </si>
  <si>
    <t>Go to "Minimum Treatment Volume"</t>
  </si>
  <si>
    <t>Go to "Hydraulic Retention Time"</t>
  </si>
  <si>
    <t>Step 1</t>
  </si>
  <si>
    <t>Step 2</t>
  </si>
  <si>
    <t>Step 3</t>
  </si>
  <si>
    <t>Step 4</t>
  </si>
  <si>
    <t>Step 5</t>
  </si>
  <si>
    <t>Step 6</t>
  </si>
  <si>
    <t>Step 7</t>
  </si>
  <si>
    <t>INSTRUCTIONS</t>
  </si>
  <si>
    <t>Go to "Net Volatile Solids Loading" sheet and enter number of animals flushing manure to lagoon</t>
  </si>
  <si>
    <t>Minimum treatment volume should be less than lagoon volume to be considered anaerobic treatment lagoon</t>
  </si>
  <si>
    <t>Step 8</t>
  </si>
  <si>
    <t>Adjust fresh water as applicable</t>
  </si>
  <si>
    <t xml:space="preserve"> Hydraulic retention time should be greater than 34 days to be considered anaerobic treatment lagoon.</t>
  </si>
  <si>
    <t>* only input yellow fields</t>
  </si>
  <si>
    <t>Enter primary lagoon dimensions on this sheet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</si>
</sst>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
    <numFmt numFmtId="170" formatCode="_(* #,##0.000_);_(* \(#,##0.000\);_(* &quot;-&quot;??_);_(@_)"/>
    <numFmt numFmtId="171" formatCode="_(* #,##0.0_);_(* \(#,##0.0\);_(* &quot;-&quot;??_);_(@_)"/>
    <numFmt numFmtId="172" formatCode="_(* #,##0.0_);_(* \(#,##0.0\);_(* &quot;-&quot;?_);_(@_)"/>
    <numFmt numFmtId="173" formatCode="_(* #,##0_);_(* \(#,##0\);_(* &quot;-&quot;??_);_(@_)"/>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s>
  <fonts count="30">
    <font>
      <sz val="10"/>
      <name val="Arial"/>
      <family val="0"/>
    </font>
    <font>
      <sz val="12"/>
      <name val="Arial"/>
      <family val="2"/>
    </font>
    <font>
      <b/>
      <sz val="12"/>
      <name val="Arial"/>
      <family val="2"/>
    </font>
    <font>
      <vertAlign val="superscript"/>
      <sz val="12"/>
      <name val="Arial"/>
      <family val="2"/>
    </font>
    <font>
      <u val="single"/>
      <sz val="10"/>
      <color indexed="12"/>
      <name val="Arial"/>
      <family val="0"/>
    </font>
    <font>
      <u val="single"/>
      <sz val="10"/>
      <color indexed="36"/>
      <name val="Arial"/>
      <family val="0"/>
    </font>
    <font>
      <sz val="12"/>
      <color indexed="12"/>
      <name val="Arial"/>
      <family val="2"/>
    </font>
    <font>
      <sz val="12"/>
      <name val="Symbol"/>
      <family val="1"/>
    </font>
    <font>
      <b/>
      <sz val="10"/>
      <name val="Arial"/>
      <family val="2"/>
    </font>
    <font>
      <b/>
      <sz val="7"/>
      <name val="Arial"/>
      <family val="2"/>
    </font>
    <font>
      <sz val="10"/>
      <color indexed="10"/>
      <name val="Arial"/>
      <family val="2"/>
    </font>
    <font>
      <strike/>
      <sz val="10"/>
      <name val="Arial"/>
      <family val="2"/>
    </font>
    <font>
      <b/>
      <strike/>
      <sz val="10"/>
      <name val="Arial"/>
      <family val="2"/>
    </font>
    <font>
      <b/>
      <sz val="20"/>
      <name val="Arial"/>
      <family val="2"/>
    </font>
    <font>
      <b/>
      <sz val="14"/>
      <name val="Arial"/>
      <family val="2"/>
    </font>
    <font>
      <b/>
      <sz val="10"/>
      <color indexed="12"/>
      <name val="Arial"/>
      <family val="2"/>
    </font>
    <font>
      <sz val="10"/>
      <color indexed="12"/>
      <name val="Arial"/>
      <family val="2"/>
    </font>
    <font>
      <vertAlign val="superscript"/>
      <sz val="10"/>
      <name val="Arial"/>
      <family val="2"/>
    </font>
    <font>
      <b/>
      <sz val="12"/>
      <color indexed="8"/>
      <name val="Arial"/>
      <family val="2"/>
    </font>
    <font>
      <b/>
      <vertAlign val="superscript"/>
      <sz val="12"/>
      <name val="Arial"/>
      <family val="2"/>
    </font>
    <font>
      <u val="single"/>
      <sz val="12"/>
      <color indexed="12"/>
      <name val="Arial"/>
      <family val="2"/>
    </font>
    <font>
      <sz val="14"/>
      <name val="Arial"/>
      <family val="2"/>
    </font>
    <font>
      <b/>
      <sz val="18"/>
      <name val="Arial"/>
      <family val="2"/>
    </font>
    <font>
      <b/>
      <sz val="17"/>
      <name val="Arial"/>
      <family val="2"/>
    </font>
    <font>
      <sz val="8"/>
      <name val="Tahoma"/>
      <family val="0"/>
    </font>
    <font>
      <b/>
      <sz val="8"/>
      <name val="Tahoma"/>
      <family val="0"/>
    </font>
    <font>
      <sz val="9"/>
      <name val="Tahoma"/>
      <family val="2"/>
    </font>
    <font>
      <sz val="8"/>
      <name val="Arial"/>
      <family val="2"/>
    </font>
    <font>
      <b/>
      <u val="single"/>
      <sz val="10"/>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77">
    <border>
      <left/>
      <right/>
      <top/>
      <bottom/>
      <diagonal/>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color indexed="63"/>
      </left>
      <right style="medium"/>
      <top style="double"/>
      <bottom style="thin"/>
    </border>
    <border>
      <left>
        <color indexed="63"/>
      </left>
      <right style="double"/>
      <top style="double"/>
      <bottom style="thin"/>
    </border>
    <border>
      <left>
        <color indexed="63"/>
      </left>
      <right style="medium"/>
      <top style="thin"/>
      <bottom style="thin"/>
    </border>
    <border>
      <left>
        <color indexed="63"/>
      </left>
      <right style="double"/>
      <top style="thin"/>
      <bottom style="thin"/>
    </border>
    <border>
      <left>
        <color indexed="63"/>
      </left>
      <right style="medium"/>
      <top style="thin"/>
      <bottom style="medium"/>
    </border>
    <border>
      <left>
        <color indexed="63"/>
      </left>
      <right style="double"/>
      <top style="thin"/>
      <bottom style="medium"/>
    </border>
    <border>
      <left style="double"/>
      <right style="medium"/>
      <top>
        <color indexed="63"/>
      </top>
      <bottom>
        <color indexed="63"/>
      </bottom>
    </border>
    <border>
      <left style="double"/>
      <right style="medium"/>
      <top>
        <color indexed="63"/>
      </top>
      <bottom style="double"/>
    </border>
    <border>
      <left style="double"/>
      <right style="medium"/>
      <top style="double"/>
      <bottom style="thin"/>
    </border>
    <border>
      <left style="double"/>
      <right style="medium"/>
      <top style="thin"/>
      <bottom style="thin"/>
    </border>
    <border>
      <left style="double"/>
      <right style="medium"/>
      <top style="thin"/>
      <bottom style="medium"/>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color indexed="63"/>
      </bottom>
    </border>
    <border>
      <left style="thin"/>
      <right>
        <color indexed="63"/>
      </right>
      <top>
        <color indexed="63"/>
      </top>
      <bottom style="double"/>
    </border>
    <border>
      <left>
        <color indexed="63"/>
      </left>
      <right style="thin"/>
      <top style="double"/>
      <bottom style="thin"/>
    </border>
    <border>
      <left style="double"/>
      <right style="medium"/>
      <top>
        <color indexed="63"/>
      </top>
      <bottom style="thin"/>
    </border>
    <border>
      <left>
        <color indexed="63"/>
      </left>
      <right style="medium"/>
      <top>
        <color indexed="63"/>
      </top>
      <bottom style="thin"/>
    </border>
    <border>
      <left>
        <color indexed="63"/>
      </left>
      <right style="double"/>
      <top>
        <color indexed="63"/>
      </top>
      <bottom style="thin"/>
    </border>
    <border>
      <left style="double"/>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double"/>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medium"/>
      <top style="medium"/>
      <bottom style="mediu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double"/>
      <right>
        <color indexed="63"/>
      </right>
      <top style="double"/>
      <bottom style="thin"/>
    </border>
    <border>
      <left style="double"/>
      <right>
        <color indexed="63"/>
      </right>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style="double"/>
      <bottom style="thin"/>
    </border>
    <border>
      <left>
        <color indexed="63"/>
      </left>
      <right style="double"/>
      <top style="thin"/>
      <bottom>
        <color indexed="63"/>
      </bottom>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double"/>
      <bottom>
        <color indexed="63"/>
      </bottom>
    </border>
    <border>
      <left style="medium"/>
      <right style="medium"/>
      <top>
        <color indexed="63"/>
      </top>
      <bottom style="double"/>
    </border>
    <border>
      <left style="medium"/>
      <right style="double"/>
      <top style="double"/>
      <bottom>
        <color indexed="63"/>
      </bottom>
    </border>
    <border>
      <left style="medium"/>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Font="1" applyAlignment="1">
      <alignment/>
    </xf>
    <xf numFmtId="0" fontId="8" fillId="2" borderId="1" xfId="21" applyFont="1" applyFill="1" applyBorder="1">
      <alignment/>
      <protection/>
    </xf>
    <xf numFmtId="0" fontId="8" fillId="2" borderId="0" xfId="21" applyFont="1" applyFill="1" applyBorder="1">
      <alignment/>
      <protection/>
    </xf>
    <xf numFmtId="0" fontId="11" fillId="3" borderId="2" xfId="21" applyFont="1" applyFill="1" applyBorder="1" applyAlignment="1">
      <alignment horizontal="left"/>
      <protection/>
    </xf>
    <xf numFmtId="0" fontId="10" fillId="3" borderId="3" xfId="21" applyFont="1" applyFill="1" applyBorder="1" applyAlignment="1">
      <alignment horizontal="center"/>
      <protection/>
    </xf>
    <xf numFmtId="0" fontId="11" fillId="3" borderId="4" xfId="21" applyFont="1" applyFill="1" applyBorder="1" applyAlignment="1">
      <alignment horizontal="left"/>
      <protection/>
    </xf>
    <xf numFmtId="0" fontId="0" fillId="3" borderId="5" xfId="21" applyFont="1" applyFill="1" applyBorder="1" applyAlignment="1">
      <alignment horizontal="left"/>
      <protection/>
    </xf>
    <xf numFmtId="0" fontId="1" fillId="0" borderId="0" xfId="0" applyFont="1" applyAlignment="1">
      <alignment horizontal="left"/>
    </xf>
    <xf numFmtId="1" fontId="0" fillId="3" borderId="5" xfId="21" applyNumberFormat="1" applyFont="1" applyFill="1" applyBorder="1" applyAlignment="1">
      <alignment horizontal="right"/>
      <protection/>
    </xf>
    <xf numFmtId="0" fontId="11" fillId="3" borderId="0" xfId="21" applyFont="1" applyFill="1" applyBorder="1" applyAlignment="1">
      <alignment horizontal="left"/>
      <protection/>
    </xf>
    <xf numFmtId="171" fontId="0" fillId="3" borderId="3" xfId="21" applyNumberFormat="1" applyFont="1" applyFill="1" applyBorder="1" applyAlignment="1">
      <alignment horizontal="center"/>
      <protection/>
    </xf>
    <xf numFmtId="0" fontId="0" fillId="3" borderId="0" xfId="21" applyFont="1" applyFill="1" applyBorder="1" applyAlignment="1">
      <alignment horizontal="left"/>
      <protection/>
    </xf>
    <xf numFmtId="4" fontId="10" fillId="3" borderId="0" xfId="21" applyNumberFormat="1" applyFont="1" applyFill="1" applyBorder="1" applyAlignment="1">
      <alignment horizontal="right"/>
      <protection/>
    </xf>
    <xf numFmtId="173" fontId="0" fillId="3" borderId="5" xfId="15" applyNumberFormat="1" applyFont="1" applyFill="1" applyBorder="1" applyAlignment="1">
      <alignment horizontal="right"/>
    </xf>
    <xf numFmtId="0" fontId="0" fillId="3" borderId="0" xfId="21" applyFont="1" applyFill="1" applyBorder="1">
      <alignment/>
      <protection/>
    </xf>
    <xf numFmtId="0" fontId="8" fillId="3" borderId="6" xfId="21" applyFont="1" applyFill="1" applyBorder="1" applyAlignment="1">
      <alignment horizontal="center"/>
      <protection/>
    </xf>
    <xf numFmtId="0" fontId="8" fillId="3" borderId="0" xfId="21" applyFont="1" applyFill="1" applyBorder="1" applyAlignment="1">
      <alignment horizontal="center"/>
      <protection/>
    </xf>
    <xf numFmtId="0" fontId="8" fillId="3" borderId="7" xfId="21" applyFont="1" applyFill="1" applyBorder="1" applyAlignment="1">
      <alignment horizontal="center"/>
      <protection/>
    </xf>
    <xf numFmtId="0" fontId="0" fillId="3" borderId="0" xfId="21" applyFont="1" applyFill="1">
      <alignment/>
      <protection/>
    </xf>
    <xf numFmtId="0" fontId="8" fillId="3" borderId="8" xfId="21" applyFont="1" applyFill="1" applyBorder="1" applyAlignment="1">
      <alignment horizontal="center"/>
      <protection/>
    </xf>
    <xf numFmtId="0" fontId="8" fillId="3" borderId="9" xfId="21" applyFont="1" applyFill="1" applyBorder="1" applyAlignment="1">
      <alignment horizontal="center"/>
      <protection/>
    </xf>
    <xf numFmtId="0" fontId="13" fillId="0" borderId="0" xfId="0" applyFont="1" applyAlignment="1">
      <alignment/>
    </xf>
    <xf numFmtId="0" fontId="1" fillId="0" borderId="0" xfId="0" applyFont="1" applyAlignment="1">
      <alignment/>
    </xf>
    <xf numFmtId="0" fontId="14" fillId="0" borderId="0" xfId="0" applyFont="1" applyAlignment="1">
      <alignment/>
    </xf>
    <xf numFmtId="0" fontId="0" fillId="4" borderId="10" xfId="0" applyFont="1" applyFill="1" applyBorder="1" applyAlignment="1">
      <alignment horizontal="center" wrapText="1"/>
    </xf>
    <xf numFmtId="3" fontId="8" fillId="4" borderId="11" xfId="0" applyNumberFormat="1" applyFont="1" applyFill="1" applyBorder="1" applyAlignment="1">
      <alignment horizontal="center" wrapText="1"/>
    </xf>
    <xf numFmtId="0" fontId="0" fillId="4" borderId="12" xfId="0" applyFont="1" applyFill="1" applyBorder="1" applyAlignment="1">
      <alignment horizontal="center" wrapText="1"/>
    </xf>
    <xf numFmtId="3" fontId="8" fillId="4" borderId="13" xfId="0" applyNumberFormat="1" applyFont="1" applyFill="1" applyBorder="1" applyAlignment="1">
      <alignment horizontal="center" wrapText="1"/>
    </xf>
    <xf numFmtId="0" fontId="0" fillId="4" borderId="14" xfId="0" applyFont="1" applyFill="1" applyBorder="1" applyAlignment="1">
      <alignment horizontal="center" wrapText="1"/>
    </xf>
    <xf numFmtId="3" fontId="8" fillId="4" borderId="15" xfId="0" applyNumberFormat="1" applyFont="1" applyFill="1" applyBorder="1" applyAlignment="1">
      <alignment horizontal="center" wrapText="1"/>
    </xf>
    <xf numFmtId="3" fontId="2" fillId="4" borderId="9" xfId="0" applyNumberFormat="1" applyFont="1" applyFill="1" applyBorder="1" applyAlignment="1">
      <alignment horizontal="center" wrapText="1"/>
    </xf>
    <xf numFmtId="0" fontId="8" fillId="4" borderId="16" xfId="0" applyFont="1" applyFill="1" applyBorder="1" applyAlignment="1">
      <alignment horizontal="center" wrapText="1"/>
    </xf>
    <xf numFmtId="0" fontId="8" fillId="4" borderId="17" xfId="0" applyFont="1" applyFill="1" applyBorder="1" applyAlignment="1">
      <alignment horizontal="center" wrapText="1"/>
    </xf>
    <xf numFmtId="0" fontId="0" fillId="4" borderId="18" xfId="0" applyFont="1" applyFill="1" applyBorder="1" applyAlignment="1">
      <alignment horizontal="left" wrapText="1"/>
    </xf>
    <xf numFmtId="0" fontId="0" fillId="4" borderId="19" xfId="0" applyFont="1" applyFill="1" applyBorder="1" applyAlignment="1">
      <alignment wrapText="1"/>
    </xf>
    <xf numFmtId="0" fontId="0" fillId="4" borderId="20" xfId="0" applyFont="1" applyFill="1" applyBorder="1" applyAlignment="1">
      <alignment wrapText="1"/>
    </xf>
    <xf numFmtId="0" fontId="2" fillId="4" borderId="17" xfId="0" applyFont="1" applyFill="1" applyBorder="1" applyAlignment="1">
      <alignment wrapText="1"/>
    </xf>
    <xf numFmtId="3" fontId="2" fillId="4" borderId="21" xfId="0" applyNumberFormat="1" applyFont="1" applyFill="1" applyBorder="1" applyAlignment="1">
      <alignment horizontal="center" wrapText="1"/>
    </xf>
    <xf numFmtId="0" fontId="1" fillId="4" borderId="7" xfId="0" applyFont="1" applyFill="1" applyBorder="1" applyAlignment="1">
      <alignment horizontal="center" wrapText="1"/>
    </xf>
    <xf numFmtId="0" fontId="1" fillId="4" borderId="21" xfId="0" applyFont="1" applyFill="1" applyBorder="1" applyAlignment="1">
      <alignment horizontal="center" wrapText="1"/>
    </xf>
    <xf numFmtId="0" fontId="2" fillId="4" borderId="22" xfId="0" applyFont="1" applyFill="1" applyBorder="1" applyAlignment="1">
      <alignment/>
    </xf>
    <xf numFmtId="0" fontId="0" fillId="4" borderId="23" xfId="0" applyFill="1" applyBorder="1" applyAlignment="1">
      <alignment/>
    </xf>
    <xf numFmtId="0" fontId="2" fillId="4" borderId="16" xfId="0" applyFont="1" applyFill="1" applyBorder="1" applyAlignment="1">
      <alignment horizontal="center" wrapText="1"/>
    </xf>
    <xf numFmtId="0" fontId="2" fillId="4" borderId="24" xfId="0" applyFont="1" applyFill="1" applyBorder="1" applyAlignment="1">
      <alignment horizontal="center" wrapText="1"/>
    </xf>
    <xf numFmtId="0" fontId="2" fillId="4" borderId="17" xfId="0" applyFont="1" applyFill="1" applyBorder="1" applyAlignment="1">
      <alignment horizontal="center" wrapText="1"/>
    </xf>
    <xf numFmtId="0" fontId="20" fillId="4" borderId="25" xfId="20" applyFont="1" applyFill="1" applyBorder="1" applyAlignment="1">
      <alignment horizontal="center" wrapText="1"/>
    </xf>
    <xf numFmtId="0" fontId="1" fillId="4" borderId="18" xfId="0" applyFont="1" applyFill="1" applyBorder="1" applyAlignment="1">
      <alignment horizontal="left" wrapText="1"/>
    </xf>
    <xf numFmtId="0" fontId="7" fillId="4" borderId="26" xfId="0" applyFont="1" applyFill="1" applyBorder="1" applyAlignment="1">
      <alignment horizontal="center" wrapText="1"/>
    </xf>
    <xf numFmtId="0" fontId="1" fillId="4" borderId="10" xfId="0" applyFont="1" applyFill="1" applyBorder="1" applyAlignment="1">
      <alignment horizontal="center" wrapText="1"/>
    </xf>
    <xf numFmtId="3" fontId="2" fillId="4" borderId="11" xfId="0" applyNumberFormat="1" applyFont="1" applyFill="1" applyBorder="1" applyAlignment="1">
      <alignment horizontal="center" wrapText="1"/>
    </xf>
    <xf numFmtId="0" fontId="1" fillId="4" borderId="27" xfId="0" applyFont="1" applyFill="1" applyBorder="1" applyAlignment="1">
      <alignment wrapText="1"/>
    </xf>
    <xf numFmtId="0" fontId="7" fillId="4" borderId="2" xfId="0" applyFont="1" applyFill="1" applyBorder="1" applyAlignment="1">
      <alignment horizontal="center" wrapText="1"/>
    </xf>
    <xf numFmtId="0" fontId="1" fillId="4" borderId="28" xfId="0" applyFont="1" applyFill="1" applyBorder="1" applyAlignment="1">
      <alignment horizontal="center" wrapText="1"/>
    </xf>
    <xf numFmtId="3" fontId="2" fillId="4" borderId="29" xfId="0" applyNumberFormat="1" applyFont="1" applyFill="1" applyBorder="1" applyAlignment="1">
      <alignment horizontal="center" wrapText="1"/>
    </xf>
    <xf numFmtId="0" fontId="1" fillId="4" borderId="30" xfId="0" applyFont="1" applyFill="1" applyBorder="1" applyAlignment="1">
      <alignment wrapText="1"/>
    </xf>
    <xf numFmtId="0" fontId="7" fillId="4" borderId="31" xfId="0" applyFont="1" applyFill="1" applyBorder="1" applyAlignment="1">
      <alignment horizontal="center" wrapText="1"/>
    </xf>
    <xf numFmtId="0" fontId="1" fillId="4" borderId="32" xfId="0" applyFont="1" applyFill="1" applyBorder="1" applyAlignment="1">
      <alignment horizontal="center" wrapText="1"/>
    </xf>
    <xf numFmtId="3" fontId="2" fillId="4" borderId="33" xfId="0" applyNumberFormat="1" applyFont="1" applyFill="1" applyBorder="1" applyAlignment="1">
      <alignment horizontal="center" wrapText="1"/>
    </xf>
    <xf numFmtId="0" fontId="6" fillId="5" borderId="34" xfId="0" applyFont="1" applyFill="1" applyBorder="1" applyAlignment="1" applyProtection="1">
      <alignment horizontal="center"/>
      <protection locked="0"/>
    </xf>
    <xf numFmtId="0" fontId="6" fillId="5" borderId="35" xfId="0" applyFont="1" applyFill="1" applyBorder="1" applyAlignment="1" applyProtection="1">
      <alignment horizontal="center"/>
      <protection locked="0"/>
    </xf>
    <xf numFmtId="0" fontId="6" fillId="5" borderId="36" xfId="0" applyFont="1" applyFill="1" applyBorder="1" applyAlignment="1" applyProtection="1">
      <alignment horizontal="center"/>
      <protection locked="0"/>
    </xf>
    <xf numFmtId="3" fontId="1" fillId="4" borderId="10" xfId="0" applyNumberFormat="1" applyFont="1" applyFill="1" applyBorder="1" applyAlignment="1">
      <alignment horizontal="center" wrapText="1"/>
    </xf>
    <xf numFmtId="3" fontId="1" fillId="4" borderId="28" xfId="0" applyNumberFormat="1" applyFont="1" applyFill="1" applyBorder="1" applyAlignment="1">
      <alignment horizontal="center" wrapText="1"/>
    </xf>
    <xf numFmtId="3" fontId="1" fillId="4" borderId="32" xfId="0" applyNumberFormat="1" applyFont="1" applyFill="1" applyBorder="1" applyAlignment="1">
      <alignment horizontal="center" wrapText="1"/>
    </xf>
    <xf numFmtId="0" fontId="22" fillId="0" borderId="0" xfId="0" applyFont="1" applyAlignment="1">
      <alignment/>
    </xf>
    <xf numFmtId="0" fontId="14" fillId="4" borderId="22" xfId="0" applyFont="1" applyFill="1" applyBorder="1" applyAlignment="1">
      <alignment/>
    </xf>
    <xf numFmtId="0" fontId="0" fillId="4" borderId="37" xfId="0" applyFill="1" applyBorder="1" applyAlignment="1">
      <alignment/>
    </xf>
    <xf numFmtId="0" fontId="23" fillId="0" borderId="0" xfId="0" applyFont="1" applyAlignment="1">
      <alignment/>
    </xf>
    <xf numFmtId="0" fontId="21" fillId="0" borderId="0" xfId="0" applyFont="1" applyAlignment="1">
      <alignment/>
    </xf>
    <xf numFmtId="0" fontId="9" fillId="3" borderId="0" xfId="21" applyFont="1" applyFill="1" applyBorder="1" applyAlignment="1">
      <alignment horizontal="center"/>
      <protection/>
    </xf>
    <xf numFmtId="0" fontId="2" fillId="4" borderId="38" xfId="21" applyFont="1" applyFill="1" applyBorder="1" applyAlignment="1">
      <alignment horizontal="center"/>
      <protection/>
    </xf>
    <xf numFmtId="0" fontId="0" fillId="4" borderId="39" xfId="0" applyFont="1" applyFill="1" applyBorder="1" applyAlignment="1">
      <alignment horizontal="left"/>
    </xf>
    <xf numFmtId="0" fontId="0" fillId="4" borderId="40" xfId="0" applyFont="1" applyFill="1" applyBorder="1" applyAlignment="1">
      <alignment horizontal="left"/>
    </xf>
    <xf numFmtId="0" fontId="8" fillId="3" borderId="41" xfId="21" applyFont="1" applyFill="1" applyBorder="1" applyAlignment="1">
      <alignment horizontal="center"/>
      <protection/>
    </xf>
    <xf numFmtId="0" fontId="8" fillId="3" borderId="42" xfId="21" applyFont="1" applyFill="1" applyBorder="1" applyAlignment="1">
      <alignment horizontal="center"/>
      <protection/>
    </xf>
    <xf numFmtId="0" fontId="0" fillId="3" borderId="1" xfId="21" applyFont="1" applyFill="1" applyBorder="1" applyAlignment="1">
      <alignment horizontal="center"/>
      <protection/>
    </xf>
    <xf numFmtId="0" fontId="14" fillId="0" borderId="0" xfId="0" applyFont="1" applyFill="1" applyBorder="1" applyAlignment="1">
      <alignment/>
    </xf>
    <xf numFmtId="0" fontId="0" fillId="0" borderId="0" xfId="0" applyFill="1" applyBorder="1" applyAlignment="1">
      <alignment/>
    </xf>
    <xf numFmtId="0" fontId="1" fillId="0" borderId="0" xfId="0" applyFont="1" applyAlignment="1">
      <alignment horizontal="right"/>
    </xf>
    <xf numFmtId="0" fontId="1" fillId="0" borderId="0" xfId="0" applyFont="1" applyFill="1" applyBorder="1" applyAlignment="1">
      <alignment/>
    </xf>
    <xf numFmtId="0" fontId="18" fillId="0" borderId="0" xfId="0" applyFont="1" applyAlignment="1">
      <alignment horizontal="justify"/>
    </xf>
    <xf numFmtId="0" fontId="2" fillId="0" borderId="0" xfId="0" applyFont="1" applyAlignment="1">
      <alignment/>
    </xf>
    <xf numFmtId="173" fontId="2" fillId="4" borderId="23" xfId="15" applyNumberFormat="1" applyFont="1" applyFill="1" applyBorder="1" applyAlignment="1">
      <alignment/>
    </xf>
    <xf numFmtId="3" fontId="2" fillId="4" borderId="23" xfId="0" applyNumberFormat="1" applyFont="1" applyFill="1" applyBorder="1" applyAlignment="1">
      <alignment/>
    </xf>
    <xf numFmtId="0" fontId="1" fillId="4" borderId="23" xfId="0" applyFont="1" applyFill="1" applyBorder="1" applyAlignment="1">
      <alignment/>
    </xf>
    <xf numFmtId="3" fontId="14" fillId="4" borderId="23" xfId="0" applyNumberFormat="1" applyFont="1" applyFill="1" applyBorder="1" applyAlignment="1">
      <alignment/>
    </xf>
    <xf numFmtId="0" fontId="14" fillId="4" borderId="37" xfId="0" applyFont="1" applyFill="1" applyBorder="1" applyAlignment="1">
      <alignment/>
    </xf>
    <xf numFmtId="0" fontId="9" fillId="3" borderId="11" xfId="21" applyFont="1" applyFill="1" applyBorder="1" applyAlignment="1">
      <alignment horizontal="center"/>
      <protection/>
    </xf>
    <xf numFmtId="0" fontId="0" fillId="4" borderId="12" xfId="0" applyFont="1" applyFill="1" applyBorder="1" applyAlignment="1">
      <alignment horizontal="center"/>
    </xf>
    <xf numFmtId="0" fontId="0" fillId="4" borderId="0" xfId="0" applyFont="1" applyFill="1" applyBorder="1" applyAlignment="1">
      <alignment horizontal="left"/>
    </xf>
    <xf numFmtId="3" fontId="0"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0" fontId="0" fillId="4" borderId="0" xfId="0" applyFont="1" applyFill="1" applyBorder="1" applyAlignment="1">
      <alignment horizontal="center"/>
    </xf>
    <xf numFmtId="173" fontId="0" fillId="4" borderId="0" xfId="15" applyNumberFormat="1"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4" borderId="5" xfId="0" applyFont="1" applyFill="1" applyBorder="1" applyAlignment="1">
      <alignment horizontal="left"/>
    </xf>
    <xf numFmtId="3" fontId="0" fillId="4" borderId="5" xfId="0" applyNumberFormat="1" applyFont="1" applyFill="1" applyBorder="1" applyAlignment="1">
      <alignment horizontal="center"/>
    </xf>
    <xf numFmtId="4" fontId="0" fillId="4" borderId="5" xfId="0" applyNumberFormat="1" applyFont="1" applyFill="1" applyBorder="1" applyAlignment="1">
      <alignment horizontal="center"/>
    </xf>
    <xf numFmtId="0" fontId="0" fillId="4" borderId="5" xfId="0" applyFont="1" applyFill="1" applyBorder="1" applyAlignment="1">
      <alignment horizontal="center"/>
    </xf>
    <xf numFmtId="173" fontId="0" fillId="4" borderId="5" xfId="15" applyNumberFormat="1" applyFont="1" applyFill="1" applyBorder="1" applyAlignment="1">
      <alignment horizontal="center"/>
    </xf>
    <xf numFmtId="3" fontId="0" fillId="4" borderId="40" xfId="0" applyNumberFormat="1" applyFont="1" applyFill="1" applyBorder="1" applyAlignment="1">
      <alignment horizontal="center"/>
    </xf>
    <xf numFmtId="4" fontId="0" fillId="4" borderId="40" xfId="0" applyNumberFormat="1" applyFont="1" applyFill="1" applyBorder="1" applyAlignment="1">
      <alignment horizontal="center"/>
    </xf>
    <xf numFmtId="0" fontId="0" fillId="4" borderId="40" xfId="0" applyFont="1" applyFill="1" applyBorder="1" applyAlignment="1">
      <alignment horizontal="center"/>
    </xf>
    <xf numFmtId="173" fontId="0" fillId="4" borderId="40" xfId="15" applyNumberFormat="1" applyFont="1" applyFill="1" applyBorder="1" applyAlignment="1">
      <alignment horizontal="center"/>
    </xf>
    <xf numFmtId="0" fontId="0" fillId="4" borderId="43" xfId="0" applyFont="1" applyFill="1" applyBorder="1" applyAlignment="1">
      <alignment horizontal="left"/>
    </xf>
    <xf numFmtId="0" fontId="0" fillId="4" borderId="28" xfId="0" applyFont="1" applyFill="1" applyBorder="1" applyAlignment="1">
      <alignment horizontal="center"/>
    </xf>
    <xf numFmtId="0" fontId="0" fillId="4" borderId="39" xfId="0" applyFont="1" applyFill="1" applyBorder="1" applyAlignment="1">
      <alignment horizontal="left" wrapText="1"/>
    </xf>
    <xf numFmtId="0" fontId="0" fillId="4" borderId="44" xfId="0" applyFont="1" applyFill="1" applyBorder="1" applyAlignment="1">
      <alignment horizontal="left" wrapText="1"/>
    </xf>
    <xf numFmtId="0" fontId="0" fillId="4" borderId="45" xfId="0" applyFont="1" applyFill="1" applyBorder="1" applyAlignment="1">
      <alignment horizontal="center"/>
    </xf>
    <xf numFmtId="0" fontId="0" fillId="4" borderId="44" xfId="0" applyFont="1" applyFill="1" applyBorder="1" applyAlignment="1">
      <alignment horizontal="left"/>
    </xf>
    <xf numFmtId="0" fontId="15" fillId="5" borderId="46" xfId="0" applyFont="1" applyFill="1" applyBorder="1" applyAlignment="1" applyProtection="1">
      <alignment horizontal="center"/>
      <protection locked="0"/>
    </xf>
    <xf numFmtId="0" fontId="0" fillId="5" borderId="46" xfId="0" applyFont="1" applyFill="1" applyBorder="1" applyAlignment="1">
      <alignment/>
    </xf>
    <xf numFmtId="0" fontId="0" fillId="4" borderId="47" xfId="0" applyFont="1" applyFill="1" applyBorder="1" applyAlignment="1">
      <alignment horizontal="left"/>
    </xf>
    <xf numFmtId="3" fontId="0" fillId="4" borderId="48" xfId="0" applyNumberFormat="1" applyFont="1" applyFill="1" applyBorder="1" applyAlignment="1">
      <alignment horizontal="center"/>
    </xf>
    <xf numFmtId="0" fontId="0" fillId="4" borderId="48" xfId="0" applyFont="1" applyFill="1" applyBorder="1" applyAlignment="1">
      <alignment horizontal="left"/>
    </xf>
    <xf numFmtId="4" fontId="0" fillId="4" borderId="48" xfId="0" applyNumberFormat="1" applyFont="1" applyFill="1" applyBorder="1" applyAlignment="1">
      <alignment horizontal="center"/>
    </xf>
    <xf numFmtId="0" fontId="0" fillId="4" borderId="48" xfId="0" applyFont="1" applyFill="1" applyBorder="1" applyAlignment="1">
      <alignment horizontal="center"/>
    </xf>
    <xf numFmtId="173" fontId="0" fillId="4" borderId="48" xfId="15" applyNumberFormat="1" applyFont="1" applyFill="1" applyBorder="1" applyAlignment="1">
      <alignment horizontal="center"/>
    </xf>
    <xf numFmtId="0" fontId="0" fillId="4" borderId="14" xfId="0" applyFont="1" applyFill="1" applyBorder="1" applyAlignment="1">
      <alignment horizontal="center"/>
    </xf>
    <xf numFmtId="0" fontId="0" fillId="4" borderId="49" xfId="0" applyFont="1" applyFill="1" applyBorder="1" applyAlignment="1">
      <alignment horizontal="left"/>
    </xf>
    <xf numFmtId="3" fontId="0" fillId="4" borderId="46" xfId="0" applyNumberFormat="1" applyFont="1" applyFill="1" applyBorder="1" applyAlignment="1">
      <alignment horizontal="center"/>
    </xf>
    <xf numFmtId="0" fontId="0" fillId="4" borderId="46" xfId="0" applyFont="1" applyFill="1" applyBorder="1" applyAlignment="1">
      <alignment horizontal="left"/>
    </xf>
    <xf numFmtId="4" fontId="0" fillId="4" borderId="46" xfId="0" applyNumberFormat="1" applyFont="1" applyFill="1" applyBorder="1" applyAlignment="1">
      <alignment horizontal="center"/>
    </xf>
    <xf numFmtId="0" fontId="0" fillId="4" borderId="46" xfId="0" applyFont="1" applyFill="1" applyBorder="1" applyAlignment="1">
      <alignment horizontal="center"/>
    </xf>
    <xf numFmtId="0" fontId="0" fillId="4" borderId="32" xfId="0" applyFont="1" applyFill="1" applyBorder="1" applyAlignment="1">
      <alignment horizontal="center"/>
    </xf>
    <xf numFmtId="173" fontId="8" fillId="4" borderId="46" xfId="15" applyNumberFormat="1" applyFont="1" applyFill="1" applyBorder="1" applyAlignment="1">
      <alignment horizontal="center"/>
    </xf>
    <xf numFmtId="0" fontId="8" fillId="4" borderId="14" xfId="0" applyFont="1" applyFill="1" applyBorder="1" applyAlignment="1">
      <alignment horizontal="center"/>
    </xf>
    <xf numFmtId="0" fontId="8" fillId="4" borderId="22" xfId="0" applyFont="1" applyFill="1" applyBorder="1" applyAlignment="1">
      <alignment/>
    </xf>
    <xf numFmtId="0" fontId="8" fillId="4" borderId="23"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173" fontId="0" fillId="3" borderId="5" xfId="21" applyNumberFormat="1" applyFont="1" applyFill="1" applyBorder="1" applyAlignment="1">
      <alignment horizontal="left"/>
      <protection/>
    </xf>
    <xf numFmtId="0" fontId="0" fillId="3" borderId="50" xfId="21" applyFont="1" applyFill="1" applyBorder="1" applyAlignment="1">
      <alignment horizontal="left"/>
      <protection/>
    </xf>
    <xf numFmtId="3" fontId="0" fillId="3" borderId="5" xfId="21" applyNumberFormat="1" applyFont="1" applyFill="1" applyBorder="1" applyAlignment="1">
      <alignment horizontal="center"/>
      <protection/>
    </xf>
    <xf numFmtId="0" fontId="0" fillId="3" borderId="3" xfId="21" applyFont="1" applyFill="1" applyBorder="1" applyAlignment="1">
      <alignment horizontal="center"/>
      <protection/>
    </xf>
    <xf numFmtId="0" fontId="11" fillId="3" borderId="4" xfId="21" applyFont="1" applyFill="1" applyBorder="1" applyAlignment="1">
      <alignment horizontal="center"/>
      <protection/>
    </xf>
    <xf numFmtId="0" fontId="0" fillId="3" borderId="51" xfId="21" applyFont="1" applyFill="1" applyBorder="1" applyAlignment="1">
      <alignment horizontal="center"/>
      <protection/>
    </xf>
    <xf numFmtId="0" fontId="8" fillId="3" borderId="5" xfId="21" applyFont="1" applyFill="1" applyBorder="1" applyAlignment="1">
      <alignment horizontal="center"/>
      <protection/>
    </xf>
    <xf numFmtId="0" fontId="8" fillId="3" borderId="52" xfId="21" applyFont="1" applyFill="1" applyBorder="1" applyAlignment="1">
      <alignment horizontal="center"/>
      <protection/>
    </xf>
    <xf numFmtId="167" fontId="0" fillId="4" borderId="12" xfId="0" applyNumberFormat="1" applyFont="1" applyFill="1" applyBorder="1" applyAlignment="1">
      <alignment horizontal="center" wrapText="1"/>
    </xf>
    <xf numFmtId="4" fontId="0" fillId="3" borderId="0" xfId="21" applyNumberFormat="1" applyFont="1" applyFill="1" applyBorder="1" applyAlignment="1">
      <alignment horizontal="center"/>
      <protection/>
    </xf>
    <xf numFmtId="0" fontId="27" fillId="0" borderId="0" xfId="0" applyFont="1" applyBorder="1" applyAlignment="1">
      <alignment horizontal="left" wrapText="1"/>
    </xf>
    <xf numFmtId="0" fontId="2" fillId="4" borderId="53" xfId="21" applyFont="1" applyFill="1" applyBorder="1" applyAlignment="1">
      <alignment horizontal="right"/>
      <protection/>
    </xf>
    <xf numFmtId="171" fontId="2" fillId="4" borderId="38" xfId="15" applyNumberFormat="1" applyFont="1" applyFill="1" applyBorder="1" applyAlignment="1" quotePrefix="1">
      <alignment horizontal="center"/>
    </xf>
    <xf numFmtId="171" fontId="0" fillId="4" borderId="53" xfId="15" applyNumberFormat="1" applyFont="1" applyFill="1" applyBorder="1" applyAlignment="1">
      <alignment horizontal="center"/>
    </xf>
    <xf numFmtId="0" fontId="8" fillId="3" borderId="41" xfId="21" applyFont="1" applyFill="1" applyBorder="1" applyAlignment="1">
      <alignment horizontal="left"/>
      <protection/>
    </xf>
    <xf numFmtId="0" fontId="23" fillId="0" borderId="0" xfId="0" applyFont="1" applyAlignment="1" applyProtection="1">
      <alignment/>
      <protection/>
    </xf>
    <xf numFmtId="0" fontId="0" fillId="0" borderId="0" xfId="0" applyAlignment="1" applyProtection="1">
      <alignment/>
      <protection/>
    </xf>
    <xf numFmtId="0" fontId="14" fillId="4" borderId="22" xfId="0" applyFont="1" applyFill="1" applyBorder="1" applyAlignment="1" applyProtection="1">
      <alignment/>
      <protection/>
    </xf>
    <xf numFmtId="0" fontId="0" fillId="4" borderId="23" xfId="0" applyFill="1" applyBorder="1" applyAlignment="1" applyProtection="1">
      <alignment/>
      <protection/>
    </xf>
    <xf numFmtId="0" fontId="0" fillId="4" borderId="37" xfId="0" applyFill="1" applyBorder="1" applyAlignment="1" applyProtection="1">
      <alignment/>
      <protection/>
    </xf>
    <xf numFmtId="0" fontId="1" fillId="0" borderId="0" xfId="0" applyFont="1" applyAlignment="1" applyProtection="1">
      <alignment/>
      <protection/>
    </xf>
    <xf numFmtId="0" fontId="1" fillId="4" borderId="54" xfId="0" applyFont="1" applyFill="1" applyBorder="1" applyAlignment="1" applyProtection="1">
      <alignment/>
      <protection/>
    </xf>
    <xf numFmtId="0" fontId="1" fillId="4" borderId="55" xfId="0" applyFont="1" applyFill="1" applyBorder="1" applyAlignment="1" applyProtection="1">
      <alignment/>
      <protection/>
    </xf>
    <xf numFmtId="0" fontId="1" fillId="4" borderId="56" xfId="0" applyFont="1" applyFill="1" applyBorder="1" applyAlignment="1" applyProtection="1">
      <alignment/>
      <protection/>
    </xf>
    <xf numFmtId="0" fontId="1" fillId="4" borderId="57" xfId="0" applyFont="1" applyFill="1" applyBorder="1" applyAlignment="1" applyProtection="1">
      <alignment/>
      <protection/>
    </xf>
    <xf numFmtId="0" fontId="1" fillId="4" borderId="58" xfId="0" applyFont="1" applyFill="1" applyBorder="1" applyAlignment="1" applyProtection="1">
      <alignment/>
      <protection/>
    </xf>
    <xf numFmtId="0" fontId="1" fillId="4" borderId="59" xfId="0" applyFont="1" applyFill="1" applyBorder="1" applyAlignment="1" applyProtection="1">
      <alignment/>
      <protection/>
    </xf>
    <xf numFmtId="0" fontId="2" fillId="4" borderId="22" xfId="0" applyFont="1" applyFill="1" applyBorder="1" applyAlignment="1" applyProtection="1">
      <alignment/>
      <protection/>
    </xf>
    <xf numFmtId="173" fontId="2" fillId="4" borderId="22" xfId="15" applyNumberFormat="1" applyFont="1" applyFill="1" applyBorder="1" applyAlignment="1" applyProtection="1">
      <alignment/>
      <protection/>
    </xf>
    <xf numFmtId="0" fontId="2" fillId="4" borderId="37" xfId="0" applyFont="1" applyFill="1" applyBorder="1" applyAlignment="1" applyProtection="1">
      <alignment/>
      <protection/>
    </xf>
    <xf numFmtId="3" fontId="16" fillId="5" borderId="10" xfId="0" applyNumberFormat="1" applyFont="1" applyFill="1" applyBorder="1" applyAlignment="1" applyProtection="1">
      <alignment horizontal="center" wrapText="1"/>
      <protection locked="0"/>
    </xf>
    <xf numFmtId="3" fontId="16" fillId="5" borderId="12" xfId="0" applyNumberFormat="1" applyFont="1" applyFill="1" applyBorder="1" applyAlignment="1" applyProtection="1">
      <alignment horizontal="center" wrapText="1"/>
      <protection locked="0"/>
    </xf>
    <xf numFmtId="3" fontId="16" fillId="5" borderId="14" xfId="0" applyNumberFormat="1" applyFont="1" applyFill="1" applyBorder="1" applyAlignment="1" applyProtection="1">
      <alignment horizontal="center" wrapText="1"/>
      <protection locked="0"/>
    </xf>
    <xf numFmtId="9" fontId="16" fillId="5" borderId="10" xfId="0" applyNumberFormat="1" applyFont="1" applyFill="1" applyBorder="1" applyAlignment="1" applyProtection="1">
      <alignment horizontal="center" wrapText="1"/>
      <protection locked="0"/>
    </xf>
    <xf numFmtId="9" fontId="16" fillId="5" borderId="12" xfId="0" applyNumberFormat="1" applyFont="1" applyFill="1" applyBorder="1" applyAlignment="1" applyProtection="1">
      <alignment horizontal="center" wrapText="1"/>
      <protection locked="0"/>
    </xf>
    <xf numFmtId="9" fontId="4" fillId="5" borderId="12" xfId="22" applyFill="1" applyBorder="1" applyAlignment="1" applyProtection="1">
      <alignment horizontal="center" wrapText="1"/>
      <protection locked="0"/>
    </xf>
    <xf numFmtId="9" fontId="4" fillId="5" borderId="14" xfId="22" applyFill="1" applyBorder="1" applyAlignment="1" applyProtection="1">
      <alignment horizontal="center" wrapText="1"/>
      <protection locked="0"/>
    </xf>
    <xf numFmtId="9" fontId="0" fillId="5" borderId="10" xfId="0" applyNumberFormat="1" applyFont="1" applyFill="1" applyBorder="1" applyAlignment="1" applyProtection="1">
      <alignment horizontal="center" wrapText="1"/>
      <protection locked="0"/>
    </xf>
    <xf numFmtId="9" fontId="0" fillId="5" borderId="12" xfId="0" applyNumberFormat="1" applyFont="1" applyFill="1" applyBorder="1" applyAlignment="1" applyProtection="1">
      <alignment horizontal="center" wrapText="1"/>
      <protection locked="0"/>
    </xf>
    <xf numFmtId="9" fontId="0" fillId="5" borderId="14"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xf>
    <xf numFmtId="0" fontId="17" fillId="0" borderId="0" xfId="0" applyFont="1" applyAlignment="1">
      <alignment horizontal="left" wrapText="1"/>
    </xf>
    <xf numFmtId="0" fontId="8" fillId="4" borderId="60" xfId="0" applyFont="1" applyFill="1" applyBorder="1" applyAlignment="1">
      <alignment horizontal="center" wrapText="1"/>
    </xf>
    <xf numFmtId="0" fontId="8" fillId="4" borderId="61" xfId="0" applyFont="1" applyFill="1" applyBorder="1" applyAlignment="1">
      <alignment horizontal="center" wrapText="1"/>
    </xf>
    <xf numFmtId="0" fontId="8" fillId="4" borderId="62" xfId="0" applyFont="1" applyFill="1" applyBorder="1" applyAlignment="1">
      <alignment horizontal="center" wrapText="1"/>
    </xf>
    <xf numFmtId="0" fontId="8" fillId="4" borderId="63" xfId="0" applyFont="1" applyFill="1" applyBorder="1" applyAlignment="1">
      <alignment horizontal="center" wrapText="1"/>
    </xf>
    <xf numFmtId="0" fontId="4" fillId="0" borderId="0" xfId="20" applyFont="1" applyAlignment="1">
      <alignment horizontal="left" wrapText="1"/>
    </xf>
    <xf numFmtId="0" fontId="18" fillId="6" borderId="64" xfId="0" applyFont="1" applyFill="1" applyBorder="1" applyAlignment="1">
      <alignment horizontal="center" wrapText="1"/>
    </xf>
    <xf numFmtId="0" fontId="18" fillId="6" borderId="65" xfId="0" applyFont="1" applyFill="1" applyBorder="1" applyAlignment="1">
      <alignment horizontal="center" wrapText="1"/>
    </xf>
    <xf numFmtId="0" fontId="18" fillId="6" borderId="66" xfId="0" applyFont="1" applyFill="1" applyBorder="1" applyAlignment="1">
      <alignment horizontal="center" wrapText="1"/>
    </xf>
    <xf numFmtId="0" fontId="8" fillId="5" borderId="60" xfId="0" applyFont="1" applyFill="1" applyBorder="1" applyAlignment="1">
      <alignment horizontal="center" wrapText="1"/>
    </xf>
    <xf numFmtId="0" fontId="8" fillId="5" borderId="61" xfId="0" applyFont="1" applyFill="1" applyBorder="1" applyAlignment="1">
      <alignment horizontal="center" wrapText="1"/>
    </xf>
    <xf numFmtId="0" fontId="4" fillId="4" borderId="60" xfId="20" applyFill="1" applyBorder="1" applyAlignment="1">
      <alignment horizontal="center" wrapText="1"/>
    </xf>
    <xf numFmtId="0" fontId="4" fillId="4" borderId="61" xfId="20" applyFill="1" applyBorder="1" applyAlignment="1">
      <alignment horizontal="center" wrapText="1"/>
    </xf>
    <xf numFmtId="0" fontId="4" fillId="5" borderId="60" xfId="20" applyFill="1" applyBorder="1" applyAlignment="1">
      <alignment horizontal="center" wrapText="1"/>
    </xf>
    <xf numFmtId="0" fontId="4" fillId="5" borderId="61" xfId="20" applyFill="1" applyBorder="1" applyAlignment="1">
      <alignment horizontal="center" wrapText="1"/>
    </xf>
    <xf numFmtId="0" fontId="4" fillId="5" borderId="60" xfId="20" applyFont="1" applyFill="1" applyBorder="1" applyAlignment="1">
      <alignment horizontal="center" wrapText="1"/>
    </xf>
    <xf numFmtId="0" fontId="2" fillId="4" borderId="60" xfId="0" applyFont="1" applyFill="1" applyBorder="1" applyAlignment="1">
      <alignment horizontal="center" wrapText="1"/>
    </xf>
    <xf numFmtId="0" fontId="2" fillId="4" borderId="61" xfId="0" applyFont="1" applyFill="1" applyBorder="1" applyAlignment="1">
      <alignment horizontal="center" wrapText="1"/>
    </xf>
    <xf numFmtId="0" fontId="2" fillId="4" borderId="62" xfId="0" applyFont="1" applyFill="1" applyBorder="1" applyAlignment="1">
      <alignment horizontal="center" wrapText="1"/>
    </xf>
    <xf numFmtId="0" fontId="2" fillId="4" borderId="63" xfId="0" applyFont="1" applyFill="1" applyBorder="1" applyAlignment="1">
      <alignment horizontal="center" wrapText="1"/>
    </xf>
    <xf numFmtId="0" fontId="1" fillId="0" borderId="0" xfId="0" applyFont="1" applyAlignment="1">
      <alignment horizontal="left" wrapText="1"/>
    </xf>
    <xf numFmtId="0" fontId="1" fillId="0" borderId="0" xfId="0" applyFont="1" applyBorder="1" applyAlignment="1">
      <alignment horizontal="left" wrapText="1"/>
    </xf>
    <xf numFmtId="0" fontId="14" fillId="4" borderId="22" xfId="0" applyFont="1" applyFill="1" applyBorder="1" applyAlignment="1">
      <alignment horizontal="center"/>
    </xf>
    <xf numFmtId="0" fontId="14" fillId="4" borderId="23" xfId="0" applyFont="1" applyFill="1" applyBorder="1" applyAlignment="1">
      <alignment horizontal="center"/>
    </xf>
    <xf numFmtId="0" fontId="14" fillId="4" borderId="37" xfId="0" applyFont="1" applyFill="1" applyBorder="1" applyAlignment="1">
      <alignment horizontal="center"/>
    </xf>
    <xf numFmtId="0" fontId="11" fillId="3" borderId="67" xfId="21" applyFont="1" applyFill="1" applyBorder="1" applyAlignment="1">
      <alignment horizontal="center"/>
      <protection/>
    </xf>
    <xf numFmtId="0" fontId="0" fillId="3" borderId="67" xfId="21" applyFont="1" applyFill="1" applyBorder="1" applyAlignment="1">
      <alignment horizontal="center"/>
      <protection/>
    </xf>
    <xf numFmtId="0" fontId="11" fillId="3" borderId="0" xfId="21" applyFont="1" applyFill="1" applyBorder="1" applyAlignment="1">
      <alignment horizontal="center"/>
      <protection/>
    </xf>
    <xf numFmtId="0" fontId="0" fillId="3" borderId="0" xfId="21" applyFont="1" applyFill="1" applyBorder="1" applyAlignment="1">
      <alignment horizontal="center"/>
      <protection/>
    </xf>
    <xf numFmtId="0" fontId="2" fillId="4" borderId="38" xfId="21" applyFont="1" applyFill="1" applyBorder="1" applyAlignment="1">
      <alignment horizontal="right"/>
      <protection/>
    </xf>
    <xf numFmtId="0" fontId="0" fillId="3" borderId="26" xfId="21" applyFont="1" applyFill="1" applyBorder="1" applyAlignment="1">
      <alignment horizontal="left"/>
      <protection/>
    </xf>
    <xf numFmtId="0" fontId="8" fillId="3" borderId="0" xfId="21" applyFont="1" applyFill="1" applyBorder="1" applyAlignment="1">
      <alignment horizontal="center"/>
      <protection/>
    </xf>
    <xf numFmtId="0" fontId="8" fillId="3" borderId="7" xfId="21" applyFont="1" applyFill="1" applyBorder="1" applyAlignment="1">
      <alignment horizontal="center"/>
      <protection/>
    </xf>
    <xf numFmtId="0" fontId="0" fillId="3" borderId="7" xfId="21" applyFont="1" applyFill="1" applyBorder="1" applyAlignment="1">
      <alignment horizontal="center"/>
      <protection/>
    </xf>
    <xf numFmtId="0" fontId="8" fillId="3" borderId="68" xfId="21" applyFont="1" applyFill="1" applyBorder="1" applyAlignment="1">
      <alignment horizontal="center"/>
      <protection/>
    </xf>
    <xf numFmtId="0" fontId="0" fillId="3" borderId="69" xfId="21" applyFont="1" applyFill="1" applyBorder="1" applyAlignment="1">
      <alignment horizontal="center"/>
      <protection/>
    </xf>
    <xf numFmtId="0" fontId="8" fillId="3" borderId="70" xfId="21" applyFont="1" applyFill="1" applyBorder="1" applyAlignment="1">
      <alignment horizontal="center"/>
      <protection/>
    </xf>
    <xf numFmtId="0" fontId="12" fillId="3" borderId="71" xfId="21" applyFont="1" applyFill="1" applyBorder="1" applyAlignment="1">
      <alignment horizontal="center"/>
      <protection/>
    </xf>
    <xf numFmtId="0" fontId="2" fillId="0" borderId="0" xfId="0" applyFont="1" applyAlignment="1">
      <alignment horizontal="center"/>
    </xf>
    <xf numFmtId="0" fontId="2" fillId="4" borderId="38" xfId="15" applyNumberFormat="1" applyFont="1" applyFill="1" applyBorder="1" applyAlignment="1" quotePrefix="1">
      <alignment horizontal="center"/>
    </xf>
    <xf numFmtId="0" fontId="8" fillId="3" borderId="3" xfId="21" applyFont="1" applyFill="1" applyBorder="1" applyAlignment="1">
      <alignment horizontal="center"/>
      <protection/>
    </xf>
    <xf numFmtId="0" fontId="8" fillId="3" borderId="72" xfId="21" applyFont="1" applyFill="1" applyBorder="1" applyAlignment="1">
      <alignment horizontal="center"/>
      <protection/>
    </xf>
    <xf numFmtId="0" fontId="1" fillId="0" borderId="0" xfId="0" applyFont="1" applyAlignment="1">
      <alignment horizontal="left"/>
    </xf>
    <xf numFmtId="0" fontId="8" fillId="3" borderId="41" xfId="21" applyFont="1" applyFill="1" applyBorder="1" applyAlignment="1">
      <alignment horizontal="center"/>
      <protection/>
    </xf>
    <xf numFmtId="0" fontId="0" fillId="3" borderId="26" xfId="21" applyFont="1" applyFill="1" applyBorder="1" applyAlignment="1">
      <alignment horizontal="center"/>
      <protection/>
    </xf>
    <xf numFmtId="0" fontId="8" fillId="3" borderId="51" xfId="21" applyFont="1" applyFill="1" applyBorder="1" applyAlignment="1">
      <alignment horizontal="center"/>
      <protection/>
    </xf>
    <xf numFmtId="0" fontId="8" fillId="3" borderId="26" xfId="21" applyFont="1" applyFill="1" applyBorder="1" applyAlignment="1">
      <alignment horizontal="center"/>
      <protection/>
    </xf>
    <xf numFmtId="0" fontId="8" fillId="3" borderId="11" xfId="21" applyFont="1" applyFill="1" applyBorder="1" applyAlignment="1">
      <alignment horizontal="center"/>
      <protection/>
    </xf>
    <xf numFmtId="0" fontId="8" fillId="4" borderId="23" xfId="0" applyFont="1" applyFill="1" applyBorder="1" applyAlignment="1">
      <alignment horizontal="center"/>
    </xf>
    <xf numFmtId="0" fontId="8" fillId="4" borderId="37" xfId="0" applyFont="1" applyFill="1" applyBorder="1" applyAlignment="1">
      <alignment horizontal="center"/>
    </xf>
    <xf numFmtId="0" fontId="8" fillId="3" borderId="50" xfId="21" applyFont="1" applyFill="1" applyBorder="1" applyAlignment="1">
      <alignment horizontal="center"/>
      <protection/>
    </xf>
    <xf numFmtId="0" fontId="8" fillId="3" borderId="2" xfId="21" applyFont="1" applyFill="1" applyBorder="1" applyAlignment="1">
      <alignment horizontal="center"/>
      <protection/>
    </xf>
    <xf numFmtId="0" fontId="0" fillId="4" borderId="49" xfId="0" applyFont="1" applyFill="1" applyBorder="1" applyAlignment="1">
      <alignment horizontal="left" wrapText="1"/>
    </xf>
    <xf numFmtId="0" fontId="0" fillId="4" borderId="46" xfId="0" applyFont="1" applyFill="1" applyBorder="1" applyAlignment="1">
      <alignment horizontal="left" wrapText="1"/>
    </xf>
    <xf numFmtId="0" fontId="0" fillId="0" borderId="6" xfId="0" applyBorder="1" applyAlignment="1">
      <alignment/>
    </xf>
    <xf numFmtId="0" fontId="8" fillId="3" borderId="42" xfId="21" applyFont="1" applyFill="1" applyBorder="1" applyAlignment="1">
      <alignment horizontal="center"/>
      <protection/>
    </xf>
    <xf numFmtId="0" fontId="0" fillId="3" borderId="4" xfId="21" applyFont="1" applyFill="1" applyBorder="1" applyAlignment="1">
      <alignment horizontal="center"/>
      <protection/>
    </xf>
    <xf numFmtId="0" fontId="8" fillId="3" borderId="4" xfId="21" applyFont="1" applyFill="1" applyBorder="1" applyAlignment="1">
      <alignment horizontal="center"/>
      <protection/>
    </xf>
    <xf numFmtId="0" fontId="8" fillId="3" borderId="73" xfId="21" applyFont="1" applyFill="1" applyBorder="1" applyAlignment="1">
      <alignment horizontal="center"/>
      <protection/>
    </xf>
    <xf numFmtId="0" fontId="27" fillId="0" borderId="74" xfId="0" applyFont="1" applyBorder="1" applyAlignment="1">
      <alignment horizontal="left" wrapText="1"/>
    </xf>
    <xf numFmtId="0" fontId="0" fillId="0" borderId="0" xfId="0" applyAlignment="1" applyProtection="1">
      <alignment horizontal="right"/>
      <protection/>
    </xf>
    <xf numFmtId="0" fontId="8" fillId="0" borderId="0" xfId="0" applyFont="1" applyAlignment="1" applyProtection="1">
      <alignment horizontal="right"/>
      <protection/>
    </xf>
    <xf numFmtId="0" fontId="0" fillId="0" borderId="0" xfId="0" applyBorder="1" applyAlignment="1" applyProtection="1">
      <alignment/>
      <protection/>
    </xf>
    <xf numFmtId="0" fontId="0" fillId="0" borderId="75" xfId="0" applyBorder="1" applyAlignment="1" applyProtection="1">
      <alignment/>
      <protection/>
    </xf>
    <xf numFmtId="0" fontId="28" fillId="0" borderId="74" xfId="0" applyFont="1" applyBorder="1" applyAlignment="1" applyProtection="1">
      <alignment/>
      <protection/>
    </xf>
    <xf numFmtId="0" fontId="0" fillId="0" borderId="74" xfId="0" applyBorder="1" applyAlignment="1" applyProtection="1">
      <alignment/>
      <protection/>
    </xf>
    <xf numFmtId="0" fontId="0" fillId="0" borderId="76" xfId="0"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8" fillId="0" borderId="44" xfId="0" applyFont="1" applyBorder="1" applyAlignment="1" applyProtection="1">
      <alignment horizontal="right"/>
      <protection/>
    </xf>
    <xf numFmtId="0" fontId="8" fillId="0" borderId="49" xfId="0" applyFont="1" applyBorder="1" applyAlignment="1" applyProtection="1">
      <alignment horizontal="right"/>
      <protection/>
    </xf>
    <xf numFmtId="0" fontId="0" fillId="0" borderId="46" xfId="0" applyBorder="1" applyAlignment="1" applyProtection="1">
      <alignment/>
      <protection/>
    </xf>
    <xf numFmtId="0" fontId="0" fillId="0" borderId="32" xfId="0" applyBorder="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ppmv - g per bhp-h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35</xdr:row>
      <xdr:rowOff>95250</xdr:rowOff>
    </xdr:from>
    <xdr:to>
      <xdr:col>1</xdr:col>
      <xdr:colOff>476250</xdr:colOff>
      <xdr:row>36</xdr:row>
      <xdr:rowOff>76200</xdr:rowOff>
    </xdr:to>
    <xdr:sp>
      <xdr:nvSpPr>
        <xdr:cNvPr id="1" name="AutoShape 2"/>
        <xdr:cNvSpPr>
          <a:spLocks/>
        </xdr:cNvSpPr>
      </xdr:nvSpPr>
      <xdr:spPr>
        <a:xfrm>
          <a:off x="704850" y="7572375"/>
          <a:ext cx="36195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36</xdr:row>
      <xdr:rowOff>38100</xdr:rowOff>
    </xdr:from>
    <xdr:to>
      <xdr:col>12</xdr:col>
      <xdr:colOff>0</xdr:colOff>
      <xdr:row>36</xdr:row>
      <xdr:rowOff>38100</xdr:rowOff>
    </xdr:to>
    <xdr:sp>
      <xdr:nvSpPr>
        <xdr:cNvPr id="2" name="Line 5"/>
        <xdr:cNvSpPr>
          <a:spLocks/>
        </xdr:cNvSpPr>
      </xdr:nvSpPr>
      <xdr:spPr>
        <a:xfrm flipH="1">
          <a:off x="6972300" y="767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43</xdr:row>
      <xdr:rowOff>104775</xdr:rowOff>
    </xdr:from>
    <xdr:to>
      <xdr:col>1</xdr:col>
      <xdr:colOff>476250</xdr:colOff>
      <xdr:row>44</xdr:row>
      <xdr:rowOff>76200</xdr:rowOff>
    </xdr:to>
    <xdr:sp>
      <xdr:nvSpPr>
        <xdr:cNvPr id="3" name="AutoShape 10"/>
        <xdr:cNvSpPr>
          <a:spLocks/>
        </xdr:cNvSpPr>
      </xdr:nvSpPr>
      <xdr:spPr>
        <a:xfrm>
          <a:off x="704850" y="8858250"/>
          <a:ext cx="361950"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4.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7"/>
  <sheetViews>
    <sheetView tabSelected="1" zoomScale="90" zoomScaleNormal="90" workbookViewId="0" topLeftCell="A1">
      <selection activeCell="C12" sqref="C12"/>
    </sheetView>
  </sheetViews>
  <sheetFormatPr defaultColWidth="9.140625" defaultRowHeight="12.75"/>
  <cols>
    <col min="1" max="1" width="13.140625" style="150" bestFit="1" customWidth="1"/>
    <col min="2" max="2" width="10.28125" style="150" customWidth="1"/>
    <col min="3" max="3" width="10.140625" style="150" customWidth="1"/>
    <col min="4" max="4" width="5.140625" style="150" customWidth="1"/>
    <col min="5" max="5" width="12.8515625" style="150" customWidth="1"/>
    <col min="6" max="6" width="5.00390625" style="150" customWidth="1"/>
    <col min="7" max="16384" width="9.140625" style="150" customWidth="1"/>
  </cols>
  <sheetData>
    <row r="1" ht="21.75">
      <c r="A1" s="149" t="s">
        <v>54</v>
      </c>
    </row>
    <row r="2" ht="13.5" thickBot="1"/>
    <row r="3" spans="2:5" ht="18.75" thickBot="1">
      <c r="B3" s="151" t="s">
        <v>35</v>
      </c>
      <c r="C3" s="152"/>
      <c r="D3" s="152"/>
      <c r="E3" s="153"/>
    </row>
    <row r="4" ht="12.75"/>
    <row r="5" spans="1:9" ht="18">
      <c r="A5" s="174" t="s">
        <v>58</v>
      </c>
      <c r="B5" s="174"/>
      <c r="C5" s="174"/>
      <c r="D5" s="174"/>
      <c r="E5" s="174"/>
      <c r="F5" s="174"/>
      <c r="G5" s="174"/>
      <c r="H5" s="174"/>
      <c r="I5" s="174"/>
    </row>
    <row r="6" ht="12.75"/>
    <row r="7" spans="2:5" ht="15.75" thickBot="1">
      <c r="B7" s="154" t="s">
        <v>33</v>
      </c>
      <c r="C7" s="154"/>
      <c r="D7" s="154"/>
      <c r="E7" s="154"/>
    </row>
    <row r="8" spans="2:5" ht="15">
      <c r="B8" s="155" t="s">
        <v>14</v>
      </c>
      <c r="C8" s="60">
        <v>100</v>
      </c>
      <c r="D8" s="156" t="s">
        <v>34</v>
      </c>
      <c r="E8" s="154"/>
    </row>
    <row r="9" spans="2:5" ht="15">
      <c r="B9" s="157" t="s">
        <v>15</v>
      </c>
      <c r="C9" s="61">
        <v>50</v>
      </c>
      <c r="D9" s="158" t="s">
        <v>34</v>
      </c>
      <c r="E9" s="154"/>
    </row>
    <row r="10" spans="2:5" ht="15">
      <c r="B10" s="157" t="s">
        <v>16</v>
      </c>
      <c r="C10" s="61">
        <v>20</v>
      </c>
      <c r="D10" s="158" t="s">
        <v>34</v>
      </c>
      <c r="E10" s="154"/>
    </row>
    <row r="11" spans="2:5" ht="15.75" thickBot="1">
      <c r="B11" s="159" t="s">
        <v>17</v>
      </c>
      <c r="C11" s="62">
        <v>2</v>
      </c>
      <c r="D11" s="160" t="s">
        <v>34</v>
      </c>
      <c r="E11" s="154"/>
    </row>
    <row r="12" spans="2:5" ht="15">
      <c r="B12" s="154"/>
      <c r="C12" s="154"/>
      <c r="D12" s="154"/>
      <c r="E12" s="154"/>
    </row>
    <row r="13" ht="13.5" thickBot="1"/>
    <row r="14" spans="2:6" ht="16.5" thickBot="1">
      <c r="B14" s="161" t="s">
        <v>36</v>
      </c>
      <c r="C14" s="152"/>
      <c r="D14" s="152"/>
      <c r="E14" s="162">
        <f>((1/6)*C10)*((C8*C9)+4*(C8-C11*C10)*(C9-C11*C10)+(C8-2*(C11*C10))*(C9-2*C11*C10))</f>
        <v>22666.666666666664</v>
      </c>
      <c r="F14" s="163" t="s">
        <v>20</v>
      </c>
    </row>
    <row r="15" ht="12.75"/>
    <row r="16" ht="13.5" thickBot="1"/>
    <row r="17" spans="1:14" ht="12.75">
      <c r="A17" s="238"/>
      <c r="B17" s="239" t="s">
        <v>105</v>
      </c>
      <c r="C17" s="240"/>
      <c r="D17" s="240"/>
      <c r="E17" s="240"/>
      <c r="F17" s="240"/>
      <c r="G17" s="240"/>
      <c r="H17" s="240"/>
      <c r="I17" s="240"/>
      <c r="J17" s="240"/>
      <c r="K17" s="240"/>
      <c r="L17" s="240"/>
      <c r="M17" s="241"/>
      <c r="N17" s="237"/>
    </row>
    <row r="18" spans="1:14" ht="12.75">
      <c r="A18" s="242"/>
      <c r="B18" s="237" t="s">
        <v>111</v>
      </c>
      <c r="C18" s="237"/>
      <c r="D18" s="237"/>
      <c r="E18" s="237"/>
      <c r="F18" s="237"/>
      <c r="G18" s="237"/>
      <c r="H18" s="237"/>
      <c r="I18" s="237"/>
      <c r="J18" s="237"/>
      <c r="K18" s="237"/>
      <c r="L18" s="237"/>
      <c r="M18" s="243"/>
      <c r="N18" s="237"/>
    </row>
    <row r="19" spans="1:14" ht="12.75">
      <c r="A19" s="242"/>
      <c r="B19" s="237"/>
      <c r="C19" s="237"/>
      <c r="D19" s="237"/>
      <c r="E19" s="237"/>
      <c r="F19" s="237"/>
      <c r="G19" s="237"/>
      <c r="H19" s="237"/>
      <c r="I19" s="237"/>
      <c r="J19" s="237"/>
      <c r="K19" s="237"/>
      <c r="L19" s="237"/>
      <c r="M19" s="243"/>
      <c r="N19" s="237"/>
    </row>
    <row r="20" spans="1:14" ht="12.75">
      <c r="A20" s="244" t="s">
        <v>98</v>
      </c>
      <c r="B20" s="237" t="s">
        <v>112</v>
      </c>
      <c r="C20" s="237"/>
      <c r="D20" s="237"/>
      <c r="E20" s="237"/>
      <c r="F20" s="237"/>
      <c r="G20" s="237"/>
      <c r="H20" s="237"/>
      <c r="I20" s="237"/>
      <c r="J20" s="237"/>
      <c r="K20" s="237"/>
      <c r="L20" s="237"/>
      <c r="M20" s="243"/>
      <c r="N20" s="237"/>
    </row>
    <row r="21" spans="1:14" ht="16.5" customHeight="1">
      <c r="A21" s="244" t="s">
        <v>99</v>
      </c>
      <c r="B21" s="237" t="s">
        <v>106</v>
      </c>
      <c r="C21" s="237"/>
      <c r="D21" s="237"/>
      <c r="E21" s="237"/>
      <c r="F21" s="237"/>
      <c r="G21" s="237"/>
      <c r="H21" s="237"/>
      <c r="I21" s="237"/>
      <c r="J21" s="237"/>
      <c r="K21" s="237"/>
      <c r="L21" s="237"/>
      <c r="M21" s="243"/>
      <c r="N21" s="237"/>
    </row>
    <row r="22" spans="1:14" ht="12.75">
      <c r="A22" s="244" t="s">
        <v>100</v>
      </c>
      <c r="B22" s="237" t="s">
        <v>95</v>
      </c>
      <c r="C22" s="237"/>
      <c r="D22" s="237"/>
      <c r="E22" s="237"/>
      <c r="F22" s="237"/>
      <c r="G22" s="237"/>
      <c r="H22" s="237"/>
      <c r="I22" s="237"/>
      <c r="J22" s="237"/>
      <c r="K22" s="237"/>
      <c r="L22" s="237"/>
      <c r="M22" s="243"/>
      <c r="N22" s="237"/>
    </row>
    <row r="23" spans="1:14" ht="12.75">
      <c r="A23" s="244" t="s">
        <v>101</v>
      </c>
      <c r="B23" s="237" t="s">
        <v>96</v>
      </c>
      <c r="C23" s="237"/>
      <c r="D23" s="237"/>
      <c r="E23" s="237"/>
      <c r="F23" s="237"/>
      <c r="G23" s="237"/>
      <c r="H23" s="237"/>
      <c r="I23" s="237"/>
      <c r="J23" s="237"/>
      <c r="K23" s="237"/>
      <c r="L23" s="237"/>
      <c r="M23" s="243"/>
      <c r="N23" s="237"/>
    </row>
    <row r="24" spans="1:14" ht="12.75">
      <c r="A24" s="244" t="s">
        <v>102</v>
      </c>
      <c r="B24" s="237" t="s">
        <v>107</v>
      </c>
      <c r="C24" s="237"/>
      <c r="D24" s="237"/>
      <c r="E24" s="237"/>
      <c r="F24" s="237"/>
      <c r="G24" s="237"/>
      <c r="H24" s="237"/>
      <c r="I24" s="237"/>
      <c r="J24" s="237"/>
      <c r="K24" s="237"/>
      <c r="L24" s="237"/>
      <c r="M24" s="243"/>
      <c r="N24" s="237"/>
    </row>
    <row r="25" spans="1:14" ht="12.75">
      <c r="A25" s="244" t="s">
        <v>103</v>
      </c>
      <c r="B25" s="237" t="s">
        <v>97</v>
      </c>
      <c r="C25" s="237"/>
      <c r="D25" s="237"/>
      <c r="E25" s="237"/>
      <c r="F25" s="237"/>
      <c r="G25" s="237"/>
      <c r="H25" s="237"/>
      <c r="I25" s="237"/>
      <c r="J25" s="237"/>
      <c r="K25" s="237"/>
      <c r="L25" s="237"/>
      <c r="M25" s="243"/>
      <c r="N25" s="237"/>
    </row>
    <row r="26" spans="1:14" ht="12.75">
      <c r="A26" s="244" t="s">
        <v>104</v>
      </c>
      <c r="B26" s="237" t="s">
        <v>109</v>
      </c>
      <c r="C26" s="237"/>
      <c r="D26" s="237"/>
      <c r="E26" s="237"/>
      <c r="F26" s="237"/>
      <c r="G26" s="237"/>
      <c r="H26" s="237"/>
      <c r="I26" s="237"/>
      <c r="J26" s="237"/>
      <c r="K26" s="237"/>
      <c r="L26" s="237"/>
      <c r="M26" s="243"/>
      <c r="N26" s="237"/>
    </row>
    <row r="27" spans="1:13" ht="13.5" thickBot="1">
      <c r="A27" s="245" t="s">
        <v>108</v>
      </c>
      <c r="B27" s="246" t="s">
        <v>110</v>
      </c>
      <c r="C27" s="246"/>
      <c r="D27" s="246"/>
      <c r="E27" s="246"/>
      <c r="F27" s="246"/>
      <c r="G27" s="246"/>
      <c r="H27" s="246"/>
      <c r="I27" s="246"/>
      <c r="J27" s="246"/>
      <c r="K27" s="246"/>
      <c r="L27" s="246"/>
      <c r="M27" s="247"/>
    </row>
    <row r="28" ht="12.75">
      <c r="A28" s="236"/>
    </row>
    <row r="29" ht="12.75">
      <c r="A29" s="236"/>
    </row>
    <row r="30" ht="12.75">
      <c r="A30" s="235"/>
    </row>
    <row r="31" ht="12.75">
      <c r="A31" s="235"/>
    </row>
    <row r="32" ht="12.75">
      <c r="A32" s="235"/>
    </row>
    <row r="33" ht="12.75">
      <c r="A33" s="235"/>
    </row>
    <row r="34" ht="12.75">
      <c r="A34" s="235"/>
    </row>
    <row r="35" ht="12.75">
      <c r="A35" s="235"/>
    </row>
    <row r="36" ht="12.75">
      <c r="A36" s="235"/>
    </row>
    <row r="37" ht="12.75">
      <c r="A37" s="235"/>
    </row>
    <row r="38" ht="12.75">
      <c r="A38" s="235"/>
    </row>
    <row r="39" ht="12.75">
      <c r="A39" s="235"/>
    </row>
    <row r="40" ht="12.75">
      <c r="A40" s="235"/>
    </row>
    <row r="41" ht="12.75">
      <c r="A41" s="235"/>
    </row>
    <row r="42" ht="12.75">
      <c r="A42" s="235"/>
    </row>
    <row r="43" ht="12.75">
      <c r="A43" s="235"/>
    </row>
    <row r="44" ht="12.75">
      <c r="A44" s="235"/>
    </row>
    <row r="45" ht="12.75">
      <c r="A45" s="235"/>
    </row>
    <row r="46" ht="12.75">
      <c r="A46" s="235"/>
    </row>
    <row r="47" ht="12.75">
      <c r="A47" s="235"/>
    </row>
  </sheetData>
  <sheetProtection sheet="1" objects="1" scenarios="1"/>
  <mergeCells count="1">
    <mergeCell ref="A5:I5"/>
  </mergeCells>
  <printOptions/>
  <pageMargins left="0.25" right="0.2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M21"/>
  <sheetViews>
    <sheetView zoomScale="80" zoomScaleNormal="80" workbookViewId="0" topLeftCell="A1">
      <selection activeCell="G8" sqref="G8"/>
    </sheetView>
  </sheetViews>
  <sheetFormatPr defaultColWidth="9.140625" defaultRowHeight="12.75"/>
  <cols>
    <col min="1" max="1" width="6.421875" style="0" customWidth="1"/>
    <col min="2" max="2" width="26.8515625" style="0" customWidth="1"/>
    <col min="3" max="3" width="12.8515625" style="0" customWidth="1"/>
    <col min="4" max="4" width="3.421875" style="0" customWidth="1"/>
    <col min="5" max="5" width="10.140625" style="0" customWidth="1"/>
    <col min="6" max="6" width="2.7109375" style="0" customWidth="1"/>
    <col min="7" max="7" width="13.7109375" style="0" customWidth="1"/>
    <col min="8" max="8" width="3.28125" style="0" customWidth="1"/>
    <col min="9" max="9" width="17.57421875" style="0" customWidth="1"/>
    <col min="10" max="10" width="4.7109375" style="0" customWidth="1"/>
    <col min="11" max="11" width="12.7109375" style="0" customWidth="1"/>
  </cols>
  <sheetData>
    <row r="1" ht="23.25">
      <c r="A1" s="66" t="s">
        <v>54</v>
      </c>
    </row>
    <row r="2" ht="27" thickBot="1">
      <c r="A2" s="23"/>
    </row>
    <row r="3" spans="1:7" ht="27" thickBot="1">
      <c r="A3" s="23"/>
      <c r="B3" s="67" t="s">
        <v>51</v>
      </c>
      <c r="C3" s="43"/>
      <c r="D3" s="43"/>
      <c r="E3" s="43"/>
      <c r="F3" s="43"/>
      <c r="G3" s="68"/>
    </row>
    <row r="4" spans="1:2" ht="27" thickBot="1">
      <c r="A4" s="23"/>
      <c r="B4" s="25"/>
    </row>
    <row r="5" spans="1:11" ht="23.25" customHeight="1" thickBot="1" thickTop="1">
      <c r="A5" s="23"/>
      <c r="B5" s="181" t="s">
        <v>49</v>
      </c>
      <c r="C5" s="182"/>
      <c r="D5" s="182"/>
      <c r="E5" s="182"/>
      <c r="F5" s="182"/>
      <c r="G5" s="182"/>
      <c r="H5" s="182"/>
      <c r="I5" s="182"/>
      <c r="J5" s="182"/>
      <c r="K5" s="183"/>
    </row>
    <row r="6" spans="1:11" ht="27" thickTop="1">
      <c r="A6" s="23"/>
      <c r="B6" s="33" t="s">
        <v>40</v>
      </c>
      <c r="C6" s="184" t="s">
        <v>41</v>
      </c>
      <c r="D6" s="176" t="s">
        <v>2</v>
      </c>
      <c r="E6" s="186" t="s">
        <v>42</v>
      </c>
      <c r="F6" s="176" t="s">
        <v>2</v>
      </c>
      <c r="G6" s="188" t="s">
        <v>0</v>
      </c>
      <c r="H6" s="176" t="s">
        <v>2</v>
      </c>
      <c r="I6" s="190" t="s">
        <v>57</v>
      </c>
      <c r="J6" s="176" t="s">
        <v>3</v>
      </c>
      <c r="K6" s="178" t="s">
        <v>48</v>
      </c>
    </row>
    <row r="7" spans="1:11" ht="16.5" customHeight="1" thickBot="1">
      <c r="A7" s="23"/>
      <c r="B7" s="34" t="s">
        <v>1</v>
      </c>
      <c r="C7" s="185"/>
      <c r="D7" s="177"/>
      <c r="E7" s="187"/>
      <c r="F7" s="177"/>
      <c r="G7" s="189"/>
      <c r="H7" s="177"/>
      <c r="I7" s="189"/>
      <c r="J7" s="177"/>
      <c r="K7" s="179"/>
    </row>
    <row r="8" spans="1:11" ht="19.5" customHeight="1" thickTop="1">
      <c r="A8" s="23"/>
      <c r="B8" s="35" t="s">
        <v>18</v>
      </c>
      <c r="C8" s="164">
        <v>100</v>
      </c>
      <c r="D8" s="26" t="s">
        <v>2</v>
      </c>
      <c r="E8" s="26">
        <v>17</v>
      </c>
      <c r="F8" s="26" t="s">
        <v>2</v>
      </c>
      <c r="G8" s="167">
        <v>0.71</v>
      </c>
      <c r="H8" s="26" t="s">
        <v>2</v>
      </c>
      <c r="I8" s="171">
        <v>0.5</v>
      </c>
      <c r="J8" s="26" t="s">
        <v>3</v>
      </c>
      <c r="K8" s="27">
        <f aca="true" t="shared" si="0" ref="K8:K14">+C8*E8*G8*(1-I8)</f>
        <v>603.5</v>
      </c>
    </row>
    <row r="9" spans="1:11" ht="19.5" customHeight="1">
      <c r="A9" s="23"/>
      <c r="B9" s="36" t="s">
        <v>43</v>
      </c>
      <c r="C9" s="165">
        <v>100</v>
      </c>
      <c r="D9" s="28" t="s">
        <v>2</v>
      </c>
      <c r="E9" s="28">
        <v>9.2</v>
      </c>
      <c r="F9" s="28" t="s">
        <v>2</v>
      </c>
      <c r="G9" s="168">
        <v>0.71</v>
      </c>
      <c r="H9" s="28" t="s">
        <v>2</v>
      </c>
      <c r="I9" s="172">
        <v>0.5</v>
      </c>
      <c r="J9" s="28" t="s">
        <v>3</v>
      </c>
      <c r="K9" s="29">
        <f t="shared" si="0"/>
        <v>326.59999999999997</v>
      </c>
    </row>
    <row r="10" spans="1:11" ht="19.5" customHeight="1">
      <c r="A10" s="23"/>
      <c r="B10" s="36" t="s">
        <v>38</v>
      </c>
      <c r="C10" s="165">
        <v>100</v>
      </c>
      <c r="D10" s="28" t="s">
        <v>2</v>
      </c>
      <c r="E10" s="28">
        <v>7.1</v>
      </c>
      <c r="F10" s="28" t="s">
        <v>2</v>
      </c>
      <c r="G10" s="168">
        <v>0.48</v>
      </c>
      <c r="H10" s="28" t="s">
        <v>2</v>
      </c>
      <c r="I10" s="172">
        <v>0.5</v>
      </c>
      <c r="J10" s="28" t="s">
        <v>3</v>
      </c>
      <c r="K10" s="29">
        <f t="shared" si="0"/>
        <v>170.4</v>
      </c>
    </row>
    <row r="11" spans="1:11" ht="19.5" customHeight="1">
      <c r="A11" s="23"/>
      <c r="B11" s="36" t="s">
        <v>44</v>
      </c>
      <c r="C11" s="165">
        <v>100</v>
      </c>
      <c r="D11" s="28" t="s">
        <v>2</v>
      </c>
      <c r="E11" s="28">
        <v>4.9</v>
      </c>
      <c r="F11" s="28" t="s">
        <v>2</v>
      </c>
      <c r="G11" s="168">
        <v>0.48</v>
      </c>
      <c r="H11" s="28" t="s">
        <v>2</v>
      </c>
      <c r="I11" s="172">
        <v>0.5</v>
      </c>
      <c r="J11" s="28" t="s">
        <v>3</v>
      </c>
      <c r="K11" s="29">
        <f t="shared" si="0"/>
        <v>117.60000000000001</v>
      </c>
    </row>
    <row r="12" spans="1:11" ht="19.5" customHeight="1">
      <c r="A12" s="23"/>
      <c r="B12" s="36" t="s">
        <v>45</v>
      </c>
      <c r="C12" s="165">
        <v>100</v>
      </c>
      <c r="D12" s="28" t="s">
        <v>2</v>
      </c>
      <c r="E12" s="28">
        <v>2.7</v>
      </c>
      <c r="F12" s="28" t="s">
        <v>2</v>
      </c>
      <c r="G12" s="168">
        <v>0.48</v>
      </c>
      <c r="H12" s="28" t="s">
        <v>2</v>
      </c>
      <c r="I12" s="172">
        <v>0.5</v>
      </c>
      <c r="J12" s="28" t="s">
        <v>3</v>
      </c>
      <c r="K12" s="29">
        <f t="shared" si="0"/>
        <v>64.8</v>
      </c>
    </row>
    <row r="13" spans="1:11" ht="19.5" customHeight="1">
      <c r="A13" s="23"/>
      <c r="B13" s="36" t="s">
        <v>46</v>
      </c>
      <c r="C13" s="165">
        <v>100</v>
      </c>
      <c r="D13" s="28" t="s">
        <v>2</v>
      </c>
      <c r="E13" s="142">
        <v>1</v>
      </c>
      <c r="F13" s="28" t="s">
        <v>2</v>
      </c>
      <c r="G13" s="169">
        <v>1</v>
      </c>
      <c r="H13" s="28" t="s">
        <v>2</v>
      </c>
      <c r="I13" s="172">
        <v>0.5</v>
      </c>
      <c r="J13" s="28" t="s">
        <v>3</v>
      </c>
      <c r="K13" s="29">
        <f t="shared" si="0"/>
        <v>50</v>
      </c>
    </row>
    <row r="14" spans="1:11" ht="19.5" customHeight="1" thickBot="1">
      <c r="A14" s="23"/>
      <c r="B14" s="37" t="s">
        <v>39</v>
      </c>
      <c r="C14" s="166">
        <v>100</v>
      </c>
      <c r="D14" s="30" t="s">
        <v>2</v>
      </c>
      <c r="E14" s="30">
        <v>9.2</v>
      </c>
      <c r="F14" s="30" t="s">
        <v>2</v>
      </c>
      <c r="G14" s="170">
        <v>0.48</v>
      </c>
      <c r="H14" s="30" t="s">
        <v>2</v>
      </c>
      <c r="I14" s="173">
        <v>0.5</v>
      </c>
      <c r="J14" s="30" t="s">
        <v>3</v>
      </c>
      <c r="K14" s="31">
        <f t="shared" si="0"/>
        <v>220.79999999999995</v>
      </c>
    </row>
    <row r="15" spans="1:11" ht="27" thickBot="1">
      <c r="A15" s="23"/>
      <c r="B15" s="38" t="s">
        <v>47</v>
      </c>
      <c r="C15" s="39"/>
      <c r="D15" s="40"/>
      <c r="E15" s="40"/>
      <c r="F15" s="40"/>
      <c r="G15" s="40"/>
      <c r="H15" s="40"/>
      <c r="I15" s="40"/>
      <c r="J15" s="41"/>
      <c r="K15" s="32">
        <f>SUM(K8:K14)</f>
        <v>1553.6999999999998</v>
      </c>
    </row>
    <row r="16" spans="1:13" ht="89.25" customHeight="1" thickTop="1">
      <c r="A16" s="23"/>
      <c r="B16" s="180" t="s">
        <v>90</v>
      </c>
      <c r="C16" s="180"/>
      <c r="D16" s="180"/>
      <c r="E16" s="180"/>
      <c r="F16" s="180"/>
      <c r="G16" s="180"/>
      <c r="H16" s="180"/>
      <c r="I16" s="180"/>
      <c r="J16" s="180"/>
      <c r="K16" s="180"/>
      <c r="L16" s="180"/>
      <c r="M16" s="180"/>
    </row>
    <row r="17" spans="1:13" ht="116.25" customHeight="1">
      <c r="A17" s="23"/>
      <c r="B17" s="175" t="s">
        <v>94</v>
      </c>
      <c r="C17" s="175"/>
      <c r="D17" s="175"/>
      <c r="E17" s="175"/>
      <c r="F17" s="175"/>
      <c r="G17" s="175"/>
      <c r="H17" s="175"/>
      <c r="I17" s="175"/>
      <c r="J17" s="175"/>
      <c r="K17" s="175"/>
      <c r="L17" s="175"/>
      <c r="M17" s="175"/>
    </row>
    <row r="18" spans="1:13" ht="49.5" customHeight="1">
      <c r="A18" s="23"/>
      <c r="B18" s="175" t="s">
        <v>56</v>
      </c>
      <c r="C18" s="175"/>
      <c r="D18" s="175"/>
      <c r="E18" s="175"/>
      <c r="F18" s="175"/>
      <c r="G18" s="175"/>
      <c r="H18" s="175"/>
      <c r="I18" s="175"/>
      <c r="J18" s="175"/>
      <c r="K18" s="175"/>
      <c r="L18" s="175"/>
      <c r="M18" s="175"/>
    </row>
    <row r="19" spans="1:2" ht="26.25">
      <c r="A19" s="23"/>
      <c r="B19" s="25"/>
    </row>
    <row r="20" spans="1:2" ht="26.25">
      <c r="A20" s="23"/>
      <c r="B20" s="25"/>
    </row>
    <row r="21" spans="1:2" ht="26.25">
      <c r="A21" s="23"/>
      <c r="B21" s="25"/>
    </row>
  </sheetData>
  <sheetProtection sheet="1" objects="1" scenarios="1" selectLockedCells="1"/>
  <mergeCells count="13">
    <mergeCell ref="B5:K5"/>
    <mergeCell ref="C6:C7"/>
    <mergeCell ref="D6:D7"/>
    <mergeCell ref="E6:E7"/>
    <mergeCell ref="F6:F7"/>
    <mergeCell ref="G6:G7"/>
    <mergeCell ref="H6:H7"/>
    <mergeCell ref="I6:I7"/>
    <mergeCell ref="B17:M17"/>
    <mergeCell ref="B18:M18"/>
    <mergeCell ref="J6:J7"/>
    <mergeCell ref="K6:K7"/>
    <mergeCell ref="B16:M16"/>
  </mergeCells>
  <hyperlinks>
    <hyperlink ref="E6" location="_ftn1" display="_ftn1"/>
    <hyperlink ref="G6" location="_ftn2" display="_ftn2"/>
    <hyperlink ref="I6" location="_ftn3" display="_ftn3"/>
    <hyperlink ref="B16" location="_ftnref1" display="_ftnref1"/>
  </hyperlinks>
  <printOptions/>
  <pageMargins left="0.25" right="0.25" top="0.1" bottom="0.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G22"/>
  <sheetViews>
    <sheetView zoomScale="80" zoomScaleNormal="80" workbookViewId="0" topLeftCell="A1">
      <selection activeCell="E7" sqref="E7"/>
    </sheetView>
  </sheetViews>
  <sheetFormatPr defaultColWidth="9.140625" defaultRowHeight="12.75"/>
  <cols>
    <col min="2" max="2" width="30.421875" style="0" customWidth="1"/>
    <col min="3" max="3" width="10.140625" style="0" customWidth="1"/>
    <col min="4" max="4" width="5.421875" style="0" customWidth="1"/>
    <col min="5" max="5" width="13.421875" style="0" customWidth="1"/>
    <col min="6" max="6" width="4.7109375" style="0" customWidth="1"/>
    <col min="7" max="7" width="12.7109375" style="0" customWidth="1"/>
  </cols>
  <sheetData>
    <row r="1" ht="21.75">
      <c r="A1" s="69" t="s">
        <v>54</v>
      </c>
    </row>
    <row r="2" ht="27" thickBot="1">
      <c r="A2" s="23"/>
    </row>
    <row r="3" spans="1:5" ht="27" thickBot="1">
      <c r="A3" s="23"/>
      <c r="B3" s="67" t="s">
        <v>37</v>
      </c>
      <c r="C3" s="43"/>
      <c r="D3" s="43"/>
      <c r="E3" s="68"/>
    </row>
    <row r="4" spans="1:5" ht="26.25">
      <c r="A4" s="23"/>
      <c r="B4" s="78"/>
      <c r="C4" s="79"/>
      <c r="D4" s="79"/>
      <c r="E4" s="79"/>
    </row>
    <row r="5" spans="1:5" ht="26.25">
      <c r="A5" s="23"/>
      <c r="B5" s="82" t="s">
        <v>59</v>
      </c>
      <c r="C5" s="79"/>
      <c r="D5" s="79"/>
      <c r="E5" s="79"/>
    </row>
    <row r="6" spans="1:5" ht="26.25">
      <c r="A6" s="23"/>
      <c r="B6" s="80" t="s">
        <v>60</v>
      </c>
      <c r="C6" s="79"/>
      <c r="D6" s="79"/>
      <c r="E6" s="79"/>
    </row>
    <row r="7" spans="1:5" ht="26.25">
      <c r="A7" s="23"/>
      <c r="C7" s="24" t="s">
        <v>61</v>
      </c>
      <c r="D7" s="79"/>
      <c r="E7" s="79"/>
    </row>
    <row r="8" spans="1:5" ht="26.25">
      <c r="A8" s="23"/>
      <c r="B8" s="78"/>
      <c r="C8" s="81" t="s">
        <v>62</v>
      </c>
      <c r="D8" s="79"/>
      <c r="E8" s="79"/>
    </row>
    <row r="9" spans="1:5" ht="26.25">
      <c r="A9" s="23"/>
      <c r="B9" s="78"/>
      <c r="C9" s="81" t="s">
        <v>63</v>
      </c>
      <c r="D9" s="79"/>
      <c r="E9" s="79"/>
    </row>
    <row r="10" spans="1:2" ht="14.25" customHeight="1" thickBot="1">
      <c r="A10" s="23"/>
      <c r="B10" s="25"/>
    </row>
    <row r="11" spans="1:7" ht="27.75" thickBot="1" thickTop="1">
      <c r="A11" s="23"/>
      <c r="B11" s="181" t="s">
        <v>50</v>
      </c>
      <c r="C11" s="182"/>
      <c r="D11" s="182"/>
      <c r="E11" s="182"/>
      <c r="F11" s="182"/>
      <c r="G11" s="183"/>
    </row>
    <row r="12" spans="1:7" ht="24" customHeight="1" thickTop="1">
      <c r="A12" s="23"/>
      <c r="B12" s="44" t="s">
        <v>40</v>
      </c>
      <c r="C12" s="191" t="s">
        <v>48</v>
      </c>
      <c r="D12" s="191"/>
      <c r="E12" s="45" t="s">
        <v>4</v>
      </c>
      <c r="F12" s="191"/>
      <c r="G12" s="193" t="s">
        <v>53</v>
      </c>
    </row>
    <row r="13" spans="1:7" ht="33" customHeight="1" thickBot="1">
      <c r="A13" s="23"/>
      <c r="B13" s="46" t="s">
        <v>1</v>
      </c>
      <c r="C13" s="192"/>
      <c r="D13" s="192"/>
      <c r="E13" s="47" t="s">
        <v>5</v>
      </c>
      <c r="F13" s="192"/>
      <c r="G13" s="194"/>
    </row>
    <row r="14" spans="1:7" ht="21" customHeight="1" thickTop="1">
      <c r="A14" s="23"/>
      <c r="B14" s="48" t="s">
        <v>18</v>
      </c>
      <c r="C14" s="63">
        <f>+'Net Volatile Solids Loading'!K8</f>
        <v>603.5</v>
      </c>
      <c r="D14" s="49" t="s">
        <v>6</v>
      </c>
      <c r="E14" s="50">
        <v>0.011</v>
      </c>
      <c r="F14" s="50" t="s">
        <v>3</v>
      </c>
      <c r="G14" s="51">
        <f>+C14/E14</f>
        <v>54863.63636363637</v>
      </c>
    </row>
    <row r="15" spans="1:7" ht="19.5" customHeight="1">
      <c r="A15" s="23"/>
      <c r="B15" s="52" t="s">
        <v>43</v>
      </c>
      <c r="C15" s="64">
        <f>+'Net Volatile Solids Loading'!K9</f>
        <v>326.59999999999997</v>
      </c>
      <c r="D15" s="53" t="s">
        <v>6</v>
      </c>
      <c r="E15" s="54">
        <v>0.011</v>
      </c>
      <c r="F15" s="54" t="s">
        <v>3</v>
      </c>
      <c r="G15" s="55">
        <f aca="true" t="shared" si="0" ref="G15:G20">+C15/E15</f>
        <v>29690.90909090909</v>
      </c>
    </row>
    <row r="16" spans="1:7" ht="21.75" customHeight="1">
      <c r="A16" s="23"/>
      <c r="B16" s="52" t="s">
        <v>38</v>
      </c>
      <c r="C16" s="64">
        <f>+'Net Volatile Solids Loading'!K10</f>
        <v>170.4</v>
      </c>
      <c r="D16" s="53" t="s">
        <v>6</v>
      </c>
      <c r="E16" s="54">
        <v>0.011</v>
      </c>
      <c r="F16" s="54" t="s">
        <v>3</v>
      </c>
      <c r="G16" s="55">
        <f t="shared" si="0"/>
        <v>15490.909090909092</v>
      </c>
    </row>
    <row r="17" spans="1:7" ht="19.5" customHeight="1">
      <c r="A17" s="23"/>
      <c r="B17" s="52" t="s">
        <v>44</v>
      </c>
      <c r="C17" s="64">
        <f>+'Net Volatile Solids Loading'!K11</f>
        <v>117.60000000000001</v>
      </c>
      <c r="D17" s="53" t="s">
        <v>6</v>
      </c>
      <c r="E17" s="54">
        <v>0.011</v>
      </c>
      <c r="F17" s="54" t="s">
        <v>3</v>
      </c>
      <c r="G17" s="55">
        <f t="shared" si="0"/>
        <v>10690.909090909092</v>
      </c>
    </row>
    <row r="18" spans="1:7" ht="22.5" customHeight="1">
      <c r="A18" s="23"/>
      <c r="B18" s="52" t="s">
        <v>45</v>
      </c>
      <c r="C18" s="64">
        <f>+'Net Volatile Solids Loading'!K12</f>
        <v>64.8</v>
      </c>
      <c r="D18" s="53" t="s">
        <v>6</v>
      </c>
      <c r="E18" s="54">
        <v>0.011</v>
      </c>
      <c r="F18" s="54" t="s">
        <v>3</v>
      </c>
      <c r="G18" s="55">
        <f t="shared" si="0"/>
        <v>5890.909090909091</v>
      </c>
    </row>
    <row r="19" spans="1:7" ht="24.75" customHeight="1">
      <c r="A19" s="23"/>
      <c r="B19" s="52" t="s">
        <v>46</v>
      </c>
      <c r="C19" s="64">
        <f>+'Net Volatile Solids Loading'!K13</f>
        <v>50</v>
      </c>
      <c r="D19" s="53" t="s">
        <v>6</v>
      </c>
      <c r="E19" s="54">
        <v>0.011</v>
      </c>
      <c r="F19" s="54" t="s">
        <v>3</v>
      </c>
      <c r="G19" s="55">
        <f t="shared" si="0"/>
        <v>4545.454545454546</v>
      </c>
    </row>
    <row r="20" spans="1:7" ht="22.5" customHeight="1" thickBot="1">
      <c r="A20" s="23"/>
      <c r="B20" s="56" t="s">
        <v>39</v>
      </c>
      <c r="C20" s="65">
        <f>+'Net Volatile Solids Loading'!K14</f>
        <v>220.79999999999995</v>
      </c>
      <c r="D20" s="57" t="s">
        <v>6</v>
      </c>
      <c r="E20" s="58">
        <v>0.011</v>
      </c>
      <c r="F20" s="58" t="s">
        <v>3</v>
      </c>
      <c r="G20" s="59">
        <f t="shared" si="0"/>
        <v>20072.72727272727</v>
      </c>
    </row>
    <row r="21" spans="1:7" ht="27" thickBot="1">
      <c r="A21" s="23"/>
      <c r="B21" s="38" t="s">
        <v>47</v>
      </c>
      <c r="C21" s="39"/>
      <c r="D21" s="40"/>
      <c r="E21" s="40"/>
      <c r="F21" s="41"/>
      <c r="G21" s="32">
        <f>SUM(G14:G20)</f>
        <v>141245.45454545453</v>
      </c>
    </row>
    <row r="22" spans="2:7" ht="62.25" customHeight="1" thickTop="1">
      <c r="B22" s="180" t="s">
        <v>92</v>
      </c>
      <c r="C22" s="180"/>
      <c r="D22" s="180"/>
      <c r="E22" s="180"/>
      <c r="F22" s="180"/>
      <c r="G22" s="180"/>
    </row>
    <row r="23" ht="36" customHeight="1"/>
    <row r="24" ht="36" customHeight="1"/>
  </sheetData>
  <sheetProtection sheet="1" objects="1" scenarios="1"/>
  <mergeCells count="6">
    <mergeCell ref="B22:G22"/>
    <mergeCell ref="F12:F13"/>
    <mergeCell ref="G12:G13"/>
    <mergeCell ref="B11:G11"/>
    <mergeCell ref="C12:C13"/>
    <mergeCell ref="D12:D13"/>
  </mergeCells>
  <hyperlinks>
    <hyperlink ref="B22" location="_ftnref1" display="_ftnref1"/>
    <hyperlink ref="E13" location="_ftn1" display="_ftn1"/>
  </hyperlinks>
  <printOptions/>
  <pageMargins left="0.25" right="0.25" top="0.2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17"/>
  <sheetViews>
    <sheetView zoomScale="80" zoomScaleNormal="80" workbookViewId="0" topLeftCell="A1">
      <selection activeCell="F8" sqref="F8"/>
    </sheetView>
  </sheetViews>
  <sheetFormatPr defaultColWidth="9.140625" defaultRowHeight="12.75"/>
  <cols>
    <col min="3" max="3" width="13.140625" style="0" bestFit="1" customWidth="1"/>
    <col min="4" max="4" width="11.28125" style="0" customWidth="1"/>
    <col min="5" max="5" width="5.7109375" style="0" customWidth="1"/>
    <col min="6" max="6" width="13.28125" style="0" customWidth="1"/>
    <col min="10" max="10" width="12.7109375" style="0" customWidth="1"/>
  </cols>
  <sheetData>
    <row r="1" ht="21.75">
      <c r="A1" s="69" t="s">
        <v>54</v>
      </c>
    </row>
    <row r="2" ht="27" thickBot="1">
      <c r="A2" s="23"/>
    </row>
    <row r="3" spans="1:6" ht="27" thickBot="1">
      <c r="A3" s="23"/>
      <c r="B3" s="67" t="s">
        <v>64</v>
      </c>
      <c r="C3" s="43"/>
      <c r="D3" s="43"/>
      <c r="E3" s="43"/>
      <c r="F3" s="68"/>
    </row>
    <row r="6" spans="2:10" ht="240" customHeight="1">
      <c r="B6" s="195" t="s">
        <v>65</v>
      </c>
      <c r="C6" s="195"/>
      <c r="D6" s="195"/>
      <c r="E6" s="195"/>
      <c r="F6" s="195"/>
      <c r="G6" s="195"/>
      <c r="H6" s="195"/>
      <c r="I6" s="195"/>
      <c r="J6" s="195"/>
    </row>
    <row r="7" spans="2:10" ht="33" customHeight="1">
      <c r="B7" s="195" t="s">
        <v>66</v>
      </c>
      <c r="C7" s="195"/>
      <c r="D7" s="195"/>
      <c r="E7" s="195"/>
      <c r="F7" s="195"/>
      <c r="G7" s="195"/>
      <c r="H7" s="195"/>
      <c r="I7" s="195"/>
      <c r="J7" s="195"/>
    </row>
    <row r="9" spans="2:7" ht="15.75">
      <c r="B9" s="83" t="s">
        <v>67</v>
      </c>
      <c r="C9" s="24"/>
      <c r="D9" s="24"/>
      <c r="E9" s="24"/>
      <c r="F9" s="24"/>
      <c r="G9" s="24"/>
    </row>
    <row r="10" spans="2:7" ht="15">
      <c r="B10" s="24"/>
      <c r="C10" s="24"/>
      <c r="D10" s="24"/>
      <c r="E10" s="24"/>
      <c r="F10" s="24"/>
      <c r="G10" s="24"/>
    </row>
    <row r="11" spans="2:7" ht="15">
      <c r="B11" s="24" t="s">
        <v>60</v>
      </c>
      <c r="C11" s="24"/>
      <c r="D11" s="24"/>
      <c r="E11" s="24"/>
      <c r="F11" s="24"/>
      <c r="G11" s="24"/>
    </row>
    <row r="12" spans="2:7" ht="18">
      <c r="B12" s="24"/>
      <c r="C12" s="24" t="s">
        <v>68</v>
      </c>
      <c r="D12" s="24"/>
      <c r="E12" s="24"/>
      <c r="F12" s="24"/>
      <c r="G12" s="24"/>
    </row>
    <row r="13" spans="2:7" ht="18">
      <c r="B13" s="24"/>
      <c r="C13" s="24" t="s">
        <v>69</v>
      </c>
      <c r="D13" s="24"/>
      <c r="E13" s="24"/>
      <c r="F13" s="24"/>
      <c r="G13" s="24"/>
    </row>
    <row r="14" spans="2:7" ht="18">
      <c r="B14" s="24"/>
      <c r="C14" s="24" t="s">
        <v>61</v>
      </c>
      <c r="D14" s="24"/>
      <c r="E14" s="24"/>
      <c r="F14" s="24"/>
      <c r="G14" s="24"/>
    </row>
    <row r="15" spans="2:7" ht="15">
      <c r="B15" s="24"/>
      <c r="C15" s="24"/>
      <c r="D15" s="24"/>
      <c r="E15" s="24"/>
      <c r="F15" s="24"/>
      <c r="G15" s="24"/>
    </row>
    <row r="16" spans="2:7" ht="16.5" thickBot="1">
      <c r="B16" s="83" t="s">
        <v>71</v>
      </c>
      <c r="C16" s="24"/>
      <c r="D16" s="24"/>
      <c r="E16" s="24"/>
      <c r="F16" s="24"/>
      <c r="G16" s="24"/>
    </row>
    <row r="17" spans="2:7" ht="18.75" thickBot="1">
      <c r="B17" s="42" t="s">
        <v>70</v>
      </c>
      <c r="C17" s="84">
        <f>+'Proposed Lagoon Volume'!E14</f>
        <v>22666.666666666664</v>
      </c>
      <c r="D17" s="85">
        <f>+'Minimum Treatment Volum'!G21</f>
        <v>141245.45454545453</v>
      </c>
      <c r="E17" s="86" t="s">
        <v>3</v>
      </c>
      <c r="F17" s="87">
        <f>+C17-D17</f>
        <v>-118578.78787878787</v>
      </c>
      <c r="G17" s="88" t="s">
        <v>72</v>
      </c>
    </row>
  </sheetData>
  <sheetProtection/>
  <mergeCells count="2">
    <mergeCell ref="B6:J6"/>
    <mergeCell ref="B7:J7"/>
  </mergeCells>
  <printOptions/>
  <pageMargins left="0.25" right="0.25" top="0.25" bottom="0.25"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N45"/>
  <sheetViews>
    <sheetView zoomScale="80" zoomScaleNormal="80" workbookViewId="0" topLeftCell="A1">
      <selection activeCell="E26" sqref="E26"/>
    </sheetView>
  </sheetViews>
  <sheetFormatPr defaultColWidth="9.140625" defaultRowHeight="12.75"/>
  <cols>
    <col min="1" max="1" width="8.8515625" style="2" customWidth="1"/>
    <col min="2" max="2" width="17.00390625" style="2" customWidth="1"/>
    <col min="3" max="3" width="11.57421875" style="2" customWidth="1"/>
    <col min="4" max="4" width="3.7109375" style="2" customWidth="1"/>
    <col min="5" max="5" width="9.28125" style="2" customWidth="1"/>
    <col min="6" max="6" width="8.57421875" style="2" customWidth="1"/>
    <col min="7" max="7" width="2.28125" style="2" customWidth="1"/>
    <col min="8" max="8" width="10.57421875" style="2" bestFit="1" customWidth="1"/>
    <col min="9" max="9" width="9.7109375" style="2" customWidth="1"/>
    <col min="10" max="10" width="4.57421875" style="2" customWidth="1"/>
    <col min="11" max="11" width="8.8515625" style="2" customWidth="1"/>
    <col min="12" max="12" width="9.57421875" style="2" customWidth="1"/>
    <col min="13" max="16384" width="8.8515625" style="2" customWidth="1"/>
  </cols>
  <sheetData>
    <row r="1" ht="21.75">
      <c r="A1" s="69" t="s">
        <v>54</v>
      </c>
    </row>
    <row r="2" ht="13.5" thickBot="1"/>
    <row r="3" spans="1:10" ht="18.75" thickBot="1">
      <c r="A3" s="197" t="s">
        <v>31</v>
      </c>
      <c r="B3" s="198"/>
      <c r="C3" s="198"/>
      <c r="D3" s="198"/>
      <c r="E3" s="198"/>
      <c r="F3" s="198"/>
      <c r="G3" s="198"/>
      <c r="H3" s="199"/>
      <c r="I3" s="70"/>
      <c r="J3" s="70"/>
    </row>
    <row r="4" ht="12.75"/>
    <row r="5" spans="1:14" ht="66.75" customHeight="1">
      <c r="A5" s="196" t="s">
        <v>73</v>
      </c>
      <c r="B5" s="196"/>
      <c r="C5" s="196"/>
      <c r="D5" s="196"/>
      <c r="E5" s="196"/>
      <c r="F5" s="196"/>
      <c r="G5" s="196"/>
      <c r="H5" s="196"/>
      <c r="I5" s="196"/>
      <c r="J5" s="196"/>
      <c r="K5" s="196"/>
      <c r="L5" s="196"/>
      <c r="M5" s="196"/>
      <c r="N5" s="196"/>
    </row>
    <row r="6" ht="15">
      <c r="B6" s="1"/>
    </row>
    <row r="7" ht="15">
      <c r="B7" s="24" t="s">
        <v>74</v>
      </c>
    </row>
    <row r="8" ht="15">
      <c r="B8" s="1"/>
    </row>
    <row r="9" spans="2:3" ht="15.75">
      <c r="B9" s="213" t="s">
        <v>9</v>
      </c>
      <c r="C9" s="213"/>
    </row>
    <row r="10" ht="12.75"/>
    <row r="11" ht="15">
      <c r="B11" s="1" t="s">
        <v>7</v>
      </c>
    </row>
    <row r="12" spans="2:7" ht="18">
      <c r="B12" s="217" t="s">
        <v>8</v>
      </c>
      <c r="C12" s="217"/>
      <c r="D12" s="217"/>
      <c r="E12" s="217"/>
      <c r="F12" s="217"/>
      <c r="G12" s="9"/>
    </row>
    <row r="13" spans="2:7" ht="15">
      <c r="B13" s="217" t="s">
        <v>32</v>
      </c>
      <c r="C13" s="217"/>
      <c r="D13" s="217"/>
      <c r="E13" s="217"/>
      <c r="F13" s="217"/>
      <c r="G13" s="9"/>
    </row>
    <row r="14" spans="2:7" ht="15">
      <c r="B14" s="9"/>
      <c r="C14" s="9"/>
      <c r="D14" s="9"/>
      <c r="E14" s="9"/>
      <c r="F14" s="9"/>
      <c r="G14" s="9"/>
    </row>
    <row r="15" spans="2:7" ht="15">
      <c r="B15" s="9" t="s">
        <v>76</v>
      </c>
      <c r="C15" s="9"/>
      <c r="D15" s="9"/>
      <c r="E15" s="9"/>
      <c r="F15" s="9"/>
      <c r="G15" s="9"/>
    </row>
    <row r="16" ht="13.5" thickBot="1"/>
    <row r="17" spans="2:9" ht="13.5" thickBot="1">
      <c r="B17" s="130" t="s">
        <v>83</v>
      </c>
      <c r="C17" s="131" t="s">
        <v>84</v>
      </c>
      <c r="D17" s="131"/>
      <c r="E17" s="131" t="s">
        <v>85</v>
      </c>
      <c r="F17" s="131"/>
      <c r="G17" s="131"/>
      <c r="H17" s="223" t="s">
        <v>87</v>
      </c>
      <c r="I17" s="224"/>
    </row>
    <row r="18" spans="2:12" ht="12.75">
      <c r="B18" s="107" t="s">
        <v>18</v>
      </c>
      <c r="C18" s="99">
        <f>+'Net Volatile Solids Loading'!C8</f>
        <v>100</v>
      </c>
      <c r="D18" s="98" t="s">
        <v>2</v>
      </c>
      <c r="E18" s="100">
        <v>2.4</v>
      </c>
      <c r="F18" s="101" t="s">
        <v>82</v>
      </c>
      <c r="G18" s="98" t="s">
        <v>3</v>
      </c>
      <c r="H18" s="102">
        <f>+C18*E18</f>
        <v>240</v>
      </c>
      <c r="I18" s="108" t="s">
        <v>86</v>
      </c>
      <c r="J18" s="132"/>
      <c r="K18" s="132"/>
      <c r="L18" s="133"/>
    </row>
    <row r="19" spans="2:12" ht="12.75">
      <c r="B19" s="73" t="s">
        <v>77</v>
      </c>
      <c r="C19" s="103">
        <f>+'Net Volatile Solids Loading'!C9</f>
        <v>100</v>
      </c>
      <c r="D19" s="74" t="s">
        <v>2</v>
      </c>
      <c r="E19" s="104">
        <v>1.3</v>
      </c>
      <c r="F19" s="105" t="s">
        <v>82</v>
      </c>
      <c r="G19" s="74" t="s">
        <v>3</v>
      </c>
      <c r="H19" s="106">
        <f aca="true" t="shared" si="0" ref="H19:H24">+C19*E19</f>
        <v>130</v>
      </c>
      <c r="I19" s="90" t="s">
        <v>86</v>
      </c>
      <c r="J19" s="132"/>
      <c r="K19" s="132"/>
      <c r="L19" s="133"/>
    </row>
    <row r="20" spans="2:12" ht="12.75" customHeight="1">
      <c r="B20" s="109" t="s">
        <v>79</v>
      </c>
      <c r="C20" s="103">
        <f>+'Net Volatile Solids Loading'!C10</f>
        <v>100</v>
      </c>
      <c r="D20" s="74" t="s">
        <v>2</v>
      </c>
      <c r="E20" s="104">
        <v>0.78</v>
      </c>
      <c r="F20" s="105" t="s">
        <v>82</v>
      </c>
      <c r="G20" s="74" t="s">
        <v>3</v>
      </c>
      <c r="H20" s="106">
        <f t="shared" si="0"/>
        <v>78</v>
      </c>
      <c r="I20" s="90" t="s">
        <v>86</v>
      </c>
      <c r="J20" s="132"/>
      <c r="K20" s="132"/>
      <c r="L20" s="133"/>
    </row>
    <row r="21" spans="2:12" ht="12.75" customHeight="1">
      <c r="B21" s="110" t="s">
        <v>80</v>
      </c>
      <c r="C21" s="92">
        <f>+'Net Volatile Solids Loading'!C11</f>
        <v>100</v>
      </c>
      <c r="D21" s="91" t="s">
        <v>2</v>
      </c>
      <c r="E21" s="93">
        <v>0.78</v>
      </c>
      <c r="F21" s="94" t="s">
        <v>82</v>
      </c>
      <c r="G21" s="91" t="s">
        <v>3</v>
      </c>
      <c r="H21" s="95">
        <f t="shared" si="0"/>
        <v>78</v>
      </c>
      <c r="I21" s="111" t="s">
        <v>86</v>
      </c>
      <c r="J21" s="132"/>
      <c r="K21" s="132"/>
      <c r="L21" s="133"/>
    </row>
    <row r="22" spans="2:12" ht="12.75" customHeight="1">
      <c r="B22" s="109" t="s">
        <v>81</v>
      </c>
      <c r="C22" s="103">
        <f>+'Net Volatile Solids Loading'!C12</f>
        <v>100</v>
      </c>
      <c r="D22" s="74" t="s">
        <v>2</v>
      </c>
      <c r="E22" s="104">
        <v>0.3</v>
      </c>
      <c r="F22" s="105" t="s">
        <v>82</v>
      </c>
      <c r="G22" s="74" t="s">
        <v>3</v>
      </c>
      <c r="H22" s="106">
        <f t="shared" si="0"/>
        <v>30</v>
      </c>
      <c r="I22" s="90" t="s">
        <v>86</v>
      </c>
      <c r="J22" s="132"/>
      <c r="K22" s="132"/>
      <c r="L22" s="133"/>
    </row>
    <row r="23" spans="2:12" ht="12.75">
      <c r="B23" s="112" t="s">
        <v>78</v>
      </c>
      <c r="C23" s="92">
        <f>+'Net Volatile Solids Loading'!C13</f>
        <v>100</v>
      </c>
      <c r="D23" s="91" t="s">
        <v>2</v>
      </c>
      <c r="E23" s="93">
        <v>0.15</v>
      </c>
      <c r="F23" s="94" t="s">
        <v>82</v>
      </c>
      <c r="G23" s="91" t="s">
        <v>3</v>
      </c>
      <c r="H23" s="95">
        <f t="shared" si="0"/>
        <v>15</v>
      </c>
      <c r="I23" s="111" t="s">
        <v>86</v>
      </c>
      <c r="J23" s="132"/>
      <c r="K23" s="132"/>
      <c r="L23" s="133"/>
    </row>
    <row r="24" spans="2:12" ht="13.5" thickBot="1">
      <c r="B24" s="115" t="s">
        <v>39</v>
      </c>
      <c r="C24" s="116">
        <f>+'Net Volatile Solids Loading'!C14</f>
        <v>100</v>
      </c>
      <c r="D24" s="117" t="s">
        <v>2</v>
      </c>
      <c r="E24" s="118">
        <v>1.3</v>
      </c>
      <c r="F24" s="119" t="s">
        <v>82</v>
      </c>
      <c r="G24" s="117" t="s">
        <v>3</v>
      </c>
      <c r="H24" s="120">
        <f t="shared" si="0"/>
        <v>130</v>
      </c>
      <c r="I24" s="121" t="s">
        <v>86</v>
      </c>
      <c r="J24" s="132"/>
      <c r="K24" s="132"/>
      <c r="L24" s="133"/>
    </row>
    <row r="25" spans="2:12" ht="13.5" thickBot="1">
      <c r="B25" s="122" t="s">
        <v>88</v>
      </c>
      <c r="C25" s="123">
        <f>SUM(C18:C24)</f>
        <v>700</v>
      </c>
      <c r="D25" s="124"/>
      <c r="E25" s="125"/>
      <c r="F25" s="126"/>
      <c r="G25" s="124"/>
      <c r="H25" s="128">
        <f>SUM(H18:H24)</f>
        <v>701</v>
      </c>
      <c r="I25" s="129" t="s">
        <v>86</v>
      </c>
      <c r="J25" s="132"/>
      <c r="K25" s="132"/>
      <c r="L25" s="133"/>
    </row>
    <row r="26" spans="2:12" ht="27" customHeight="1" thickBot="1">
      <c r="B26" s="227" t="s">
        <v>24</v>
      </c>
      <c r="C26" s="228"/>
      <c r="D26" s="228"/>
      <c r="E26" s="113">
        <v>50</v>
      </c>
      <c r="F26" s="114" t="s">
        <v>25</v>
      </c>
      <c r="G26" s="126"/>
      <c r="H26" s="126"/>
      <c r="I26" s="127"/>
      <c r="J26" s="97"/>
      <c r="K26" s="97"/>
      <c r="L26" s="96"/>
    </row>
    <row r="27" spans="2:12" ht="38.25" customHeight="1">
      <c r="B27" s="234" t="s">
        <v>91</v>
      </c>
      <c r="C27" s="234"/>
      <c r="D27" s="234"/>
      <c r="E27" s="234"/>
      <c r="F27" s="234"/>
      <c r="G27" s="234"/>
      <c r="H27" s="234"/>
      <c r="I27" s="234"/>
      <c r="J27" s="96"/>
      <c r="K27" s="96"/>
      <c r="L27" s="96"/>
    </row>
    <row r="28" spans="1:12" ht="27.75" customHeight="1">
      <c r="A28" s="69" t="s">
        <v>93</v>
      </c>
      <c r="B28" s="144"/>
      <c r="C28" s="144"/>
      <c r="D28" s="144"/>
      <c r="E28" s="144"/>
      <c r="F28" s="144"/>
      <c r="G28" s="144"/>
      <c r="H28" s="144"/>
      <c r="I28" s="144"/>
      <c r="J28" s="96"/>
      <c r="K28" s="96"/>
      <c r="L28" s="96"/>
    </row>
    <row r="29" ht="12.75"/>
    <row r="30" spans="2:12" ht="13.5" thickBot="1">
      <c r="B30" s="3" t="s">
        <v>11</v>
      </c>
      <c r="C30" s="16"/>
      <c r="D30" s="16"/>
      <c r="E30" s="16"/>
      <c r="F30" s="16"/>
      <c r="G30" s="16"/>
      <c r="H30" s="16"/>
      <c r="I30" s="16"/>
      <c r="J30" s="16"/>
      <c r="K30" s="16"/>
      <c r="L30" s="16"/>
    </row>
    <row r="31" spans="2:12" ht="13.5" thickTop="1">
      <c r="B31" s="16"/>
      <c r="C31" s="218" t="s">
        <v>12</v>
      </c>
      <c r="D31" s="219"/>
      <c r="E31" s="220" t="s">
        <v>19</v>
      </c>
      <c r="F31" s="221"/>
      <c r="G31" s="17" t="s">
        <v>2</v>
      </c>
      <c r="H31" s="220" t="s">
        <v>20</v>
      </c>
      <c r="I31" s="222"/>
      <c r="J31" s="75" t="s">
        <v>27</v>
      </c>
      <c r="K31" s="139" t="s">
        <v>20</v>
      </c>
      <c r="L31" s="89"/>
    </row>
    <row r="32" spans="2:12" ht="12.75">
      <c r="B32" s="16"/>
      <c r="C32" s="230" t="s">
        <v>13</v>
      </c>
      <c r="D32" s="231"/>
      <c r="E32" s="215" t="s">
        <v>18</v>
      </c>
      <c r="F32" s="232"/>
      <c r="G32" s="18"/>
      <c r="H32" s="215" t="s">
        <v>21</v>
      </c>
      <c r="I32" s="216"/>
      <c r="J32" s="76"/>
      <c r="K32" s="137"/>
      <c r="L32" s="141" t="s">
        <v>28</v>
      </c>
    </row>
    <row r="33" spans="2:12" ht="1.5" customHeight="1" thickBot="1">
      <c r="B33" s="16"/>
      <c r="C33" s="233"/>
      <c r="D33" s="208"/>
      <c r="E33" s="207"/>
      <c r="F33" s="207"/>
      <c r="G33" s="19"/>
      <c r="H33" s="19"/>
      <c r="I33" s="19"/>
      <c r="J33" s="207"/>
      <c r="K33" s="208"/>
      <c r="L33" s="22"/>
    </row>
    <row r="34" spans="2:12" ht="13.5" thickTop="1">
      <c r="B34" s="16"/>
      <c r="C34" s="16"/>
      <c r="D34" s="16"/>
      <c r="E34" s="16"/>
      <c r="F34" s="16"/>
      <c r="G34" s="16"/>
      <c r="H34" s="16"/>
      <c r="I34" s="16"/>
      <c r="J34" s="16"/>
      <c r="K34" s="16"/>
      <c r="L34" s="16"/>
    </row>
    <row r="35" spans="2:12" ht="12.75">
      <c r="B35" s="4" t="s">
        <v>89</v>
      </c>
      <c r="C35" s="16"/>
      <c r="D35" s="20"/>
      <c r="E35" s="20"/>
      <c r="F35" s="20"/>
      <c r="G35" s="20"/>
      <c r="H35" s="20"/>
      <c r="I35" s="20"/>
      <c r="J35" s="20"/>
      <c r="K35" s="20"/>
      <c r="L35" s="16"/>
    </row>
    <row r="36" spans="2:12" ht="12.75">
      <c r="B36" s="16"/>
      <c r="C36" s="10">
        <f>+E26+L18</f>
        <v>50</v>
      </c>
      <c r="D36" s="5" t="s">
        <v>10</v>
      </c>
      <c r="E36" s="10">
        <f>+C18</f>
        <v>100</v>
      </c>
      <c r="F36" s="5" t="s">
        <v>23</v>
      </c>
      <c r="G36" s="135" t="s">
        <v>2</v>
      </c>
      <c r="H36" s="225" t="s">
        <v>20</v>
      </c>
      <c r="I36" s="226"/>
      <c r="J36" s="136" t="s">
        <v>27</v>
      </c>
      <c r="K36" s="134">
        <f>+H25</f>
        <v>701</v>
      </c>
      <c r="L36" s="140" t="s">
        <v>20</v>
      </c>
    </row>
    <row r="37" spans="2:12" ht="12.75">
      <c r="B37" s="16"/>
      <c r="C37" s="200" t="s">
        <v>55</v>
      </c>
      <c r="D37" s="201"/>
      <c r="E37" s="6"/>
      <c r="F37" s="7"/>
      <c r="G37" s="11"/>
      <c r="H37" s="137">
        <v>7.48</v>
      </c>
      <c r="I37" s="138" t="s">
        <v>10</v>
      </c>
      <c r="J37" s="77"/>
      <c r="K37" s="96"/>
      <c r="L37" s="143" t="s">
        <v>28</v>
      </c>
    </row>
    <row r="38" spans="2:12" ht="6" customHeight="1">
      <c r="B38" s="16"/>
      <c r="C38" s="16"/>
      <c r="D38" s="16"/>
      <c r="E38" s="16"/>
      <c r="F38" s="16"/>
      <c r="G38" s="16"/>
      <c r="H38" s="16"/>
      <c r="I38" s="16"/>
      <c r="J38" s="16"/>
      <c r="K38" s="16"/>
      <c r="L38" s="16"/>
    </row>
    <row r="39" spans="2:12" ht="15.75">
      <c r="B39" s="16"/>
      <c r="C39" s="16"/>
      <c r="D39" s="16"/>
      <c r="E39" s="16"/>
      <c r="F39" s="16"/>
      <c r="G39" s="16"/>
      <c r="H39" s="204" t="s">
        <v>3</v>
      </c>
      <c r="I39" s="145"/>
      <c r="J39" s="146">
        <f>+(C36*E36/H37)+K36</f>
        <v>1369.4491978609626</v>
      </c>
      <c r="K39" s="147"/>
      <c r="L39" s="72" t="s">
        <v>26</v>
      </c>
    </row>
    <row r="40" spans="2:12" ht="13.5" thickBot="1">
      <c r="B40" s="3" t="s">
        <v>11</v>
      </c>
      <c r="C40" s="16"/>
      <c r="D40" s="16"/>
      <c r="E40" s="16"/>
      <c r="F40" s="16"/>
      <c r="G40" s="16"/>
      <c r="H40" s="16"/>
      <c r="I40" s="16"/>
      <c r="J40" s="16"/>
      <c r="K40" s="16"/>
      <c r="L40" s="16"/>
    </row>
    <row r="41" spans="2:12" ht="13.5" thickTop="1">
      <c r="B41" s="16"/>
      <c r="C41" s="148" t="s">
        <v>52</v>
      </c>
      <c r="D41" s="205"/>
      <c r="E41" s="220" t="s">
        <v>29</v>
      </c>
      <c r="F41" s="229"/>
      <c r="G41" s="21" t="s">
        <v>3</v>
      </c>
      <c r="H41" s="206"/>
      <c r="I41" s="206"/>
      <c r="J41" s="206"/>
      <c r="K41" s="206"/>
      <c r="L41" s="71"/>
    </row>
    <row r="42" spans="2:12" ht="13.5" thickBot="1">
      <c r="B42" s="16"/>
      <c r="C42" s="209"/>
      <c r="D42" s="210"/>
      <c r="E42" s="211" t="s">
        <v>30</v>
      </c>
      <c r="F42" s="212"/>
      <c r="G42" s="22"/>
      <c r="H42" s="206"/>
      <c r="I42" s="206"/>
      <c r="J42" s="206"/>
      <c r="K42" s="206"/>
      <c r="L42" s="18"/>
    </row>
    <row r="43" spans="2:12" ht="12.75" customHeight="1" thickTop="1">
      <c r="B43" s="4" t="s">
        <v>22</v>
      </c>
      <c r="C43" s="16"/>
      <c r="D43" s="20"/>
      <c r="E43" s="20"/>
      <c r="F43" s="20"/>
      <c r="G43" s="20"/>
      <c r="H43" s="20"/>
      <c r="I43" s="20"/>
      <c r="J43" s="20"/>
      <c r="K43" s="20"/>
      <c r="L43" s="16"/>
    </row>
    <row r="44" spans="2:12" ht="15.75">
      <c r="B44" s="16"/>
      <c r="C44" s="15">
        <f>+'Minimum Treatment Volum'!G21</f>
        <v>141245.45454545453</v>
      </c>
      <c r="D44" s="5" t="s">
        <v>20</v>
      </c>
      <c r="E44" s="10"/>
      <c r="F44" s="8" t="s">
        <v>28</v>
      </c>
      <c r="G44" s="13" t="s">
        <v>3</v>
      </c>
      <c r="H44" s="204" t="s">
        <v>3</v>
      </c>
      <c r="I44" s="145"/>
      <c r="J44" s="214">
        <f>+C44/E45</f>
        <v>103.14033902540932</v>
      </c>
      <c r="K44" s="147"/>
      <c r="L44" s="72" t="s">
        <v>75</v>
      </c>
    </row>
    <row r="45" spans="2:12" ht="12.75">
      <c r="B45" s="16"/>
      <c r="C45" s="200"/>
      <c r="D45" s="201"/>
      <c r="E45" s="12">
        <f>+J39</f>
        <v>1369.4491978609626</v>
      </c>
      <c r="F45" s="11" t="s">
        <v>20</v>
      </c>
      <c r="G45" s="11"/>
      <c r="H45" s="202"/>
      <c r="I45" s="202"/>
      <c r="J45" s="203"/>
      <c r="K45" s="203"/>
      <c r="L45" s="14"/>
    </row>
  </sheetData>
  <sheetProtection sheet="1" objects="1" scenarios="1"/>
  <mergeCells count="34">
    <mergeCell ref="H17:I17"/>
    <mergeCell ref="H36:I36"/>
    <mergeCell ref="B26:D26"/>
    <mergeCell ref="E41:F41"/>
    <mergeCell ref="C32:D32"/>
    <mergeCell ref="E32:F32"/>
    <mergeCell ref="C33:D33"/>
    <mergeCell ref="E33:F33"/>
    <mergeCell ref="B27:I27"/>
    <mergeCell ref="B9:C9"/>
    <mergeCell ref="H44:I44"/>
    <mergeCell ref="J44:K44"/>
    <mergeCell ref="H32:I32"/>
    <mergeCell ref="J42:K42"/>
    <mergeCell ref="B12:F12"/>
    <mergeCell ref="B13:F13"/>
    <mergeCell ref="C31:D31"/>
    <mergeCell ref="E31:F31"/>
    <mergeCell ref="H31:I31"/>
    <mergeCell ref="J33:K33"/>
    <mergeCell ref="C37:D37"/>
    <mergeCell ref="C42:D42"/>
    <mergeCell ref="E42:F42"/>
    <mergeCell ref="H42:I42"/>
    <mergeCell ref="A5:N5"/>
    <mergeCell ref="A3:H3"/>
    <mergeCell ref="C45:D45"/>
    <mergeCell ref="H45:I45"/>
    <mergeCell ref="J45:K45"/>
    <mergeCell ref="H39:I39"/>
    <mergeCell ref="J39:K39"/>
    <mergeCell ref="C41:D41"/>
    <mergeCell ref="H41:I41"/>
    <mergeCell ref="J41:K41"/>
  </mergeCells>
  <printOptions/>
  <pageMargins left="0.2" right="0.2" top="1" bottom="1" header="0.5" footer="0.5"/>
  <pageSetup horizontalDpi="600" verticalDpi="600" orientation="landscape" r:id="rId5"/>
  <drawing r:id="rId4"/>
  <legacyDrawing r:id="rId3"/>
  <oleObjects>
    <oleObject progId="Equation.3" shapeId="185555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SJVUAPCD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Sheraz Gill</dc:creator>
  <cp:keywords/>
  <dc:description/>
  <cp:lastModifiedBy>localadmin</cp:lastModifiedBy>
  <cp:lastPrinted>2011-04-05T21:27:03Z</cp:lastPrinted>
  <dcterms:created xsi:type="dcterms:W3CDTF">2005-09-06T22:19:30Z</dcterms:created>
  <dcterms:modified xsi:type="dcterms:W3CDTF">2011-04-05T21:30:29Z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