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_Update\ISR\Documents\"/>
    </mc:Choice>
  </mc:AlternateContent>
  <bookViews>
    <workbookView xWindow="0" yWindow="0" windowWidth="28800" windowHeight="12300"/>
  </bookViews>
  <sheets>
    <sheet name="Instructions" sheetId="3" r:id="rId1"/>
    <sheet name="EV Calculator" sheetId="1" r:id="rId2"/>
    <sheet name="Resources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C16" i="1" l="1"/>
  <c r="C20" i="1" s="1"/>
  <c r="C15" i="1"/>
  <c r="C22" i="1" s="1"/>
  <c r="E50" i="2"/>
  <c r="C17" i="1"/>
  <c r="C24" i="1" l="1"/>
  <c r="C25" i="1" s="1"/>
  <c r="C31" i="1" s="1"/>
  <c r="G43" i="2" l="1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<sst xmlns="http://schemas.openxmlformats.org/spreadsheetml/2006/main" count="148" uniqueCount="81">
  <si>
    <t>Region</t>
  </si>
  <si>
    <t>Calendar Year</t>
  </si>
  <si>
    <t>Vehicle Category</t>
  </si>
  <si>
    <t>NOx_RUNEX</t>
  </si>
  <si>
    <t>NOx_STREX</t>
  </si>
  <si>
    <t>Total</t>
  </si>
  <si>
    <t>SAN JOAQUIN VALLEY UNIFIED APCD</t>
  </si>
  <si>
    <t>LDA</t>
  </si>
  <si>
    <t>EMFAC2017 (v1.0.2) Emission Rates</t>
  </si>
  <si>
    <t>Region Type: Air District</t>
  </si>
  <si>
    <t>Region: SAN JOAQUIN VALLEY UNIFIED APCD</t>
  </si>
  <si>
    <t>Season: Annual</t>
  </si>
  <si>
    <t>Vehicle Classification: EMFAC2011 Categories</t>
  </si>
  <si>
    <t>Units: miles/day for VMT, trips/day for Trips, g/mile for RUNEX, PMBW and PMTW, g/trip for STREX, HTSK and RUNLS, g/vehicle/day for IDLEX, RESTL and DIURN</t>
  </si>
  <si>
    <t>Calendar Year: 2018 to 2050</t>
  </si>
  <si>
    <t>Number of chargining outlet(s)</t>
  </si>
  <si>
    <t>Charging level</t>
  </si>
  <si>
    <t>Estimated usage (hours) per day</t>
  </si>
  <si>
    <t>Estimated usage (days) per week</t>
  </si>
  <si>
    <t>Charger power</t>
  </si>
  <si>
    <t xml:space="preserve">NOx emission factor for fossil-fuel fired sources of electricity: </t>
  </si>
  <si>
    <t>lb-NOx/MWh</t>
  </si>
  <si>
    <t>lb-NOx/kWh</t>
  </si>
  <si>
    <t xml:space="preserve">Charging Level   </t>
  </si>
  <si>
    <t>Level 1</t>
  </si>
  <si>
    <t>Level 2</t>
  </si>
  <si>
    <t>DC Fast Charge</t>
  </si>
  <si>
    <t>Charger Power (kW)</t>
  </si>
  <si>
    <t>Apply to ISR project:</t>
  </si>
  <si>
    <t>kW</t>
  </si>
  <si>
    <t>miles</t>
  </si>
  <si>
    <t>grams per mile</t>
  </si>
  <si>
    <t>kWh</t>
  </si>
  <si>
    <t>lb-NOx per year</t>
  </si>
  <si>
    <t>ton-NOx per year</t>
  </si>
  <si>
    <t xml:space="preserve">                Convert lbs per year to tons per year</t>
  </si>
  <si>
    <t xml:space="preserve"> Max Range (miles) per 1 hour charge</t>
  </si>
  <si>
    <t>Step #1: Calculate annual miles</t>
  </si>
  <si>
    <t>Step #2: Calculate annual power (kWh)</t>
  </si>
  <si>
    <t>Step #3: Calculate annual lb-NOx emissions reduced:</t>
  </si>
  <si>
    <t>ISR Project Name:</t>
  </si>
  <si>
    <t>ISR Project Number:</t>
  </si>
  <si>
    <t xml:space="preserve">Note: the amount of NOx reductions in tons per year shall be applied as a reduction to the mitigated operational emissions </t>
  </si>
  <si>
    <t>for the the mobile category only per the CalEEMod report generated for the project.  Also, the reduction given shall not be</t>
  </si>
  <si>
    <t>greater than the mitigated operational emissions for the mobile category.</t>
  </si>
  <si>
    <t>Required Information:</t>
  </si>
  <si>
    <t>Assumptions:</t>
  </si>
  <si>
    <t>Operational year</t>
  </si>
  <si>
    <t>Electric Vehicle (EV) Mitigation Measure:</t>
  </si>
  <si>
    <t>hours per day</t>
  </si>
  <si>
    <t>days per week</t>
  </si>
  <si>
    <t>NOx emission factor</t>
  </si>
  <si>
    <t>Average range per 1 hour of charge</t>
  </si>
  <si>
    <t>CalEEMod Mitigated NOx Mobile Emissions without EV</t>
  </si>
  <si>
    <t>CalEEMod Mitigated NOx Total Emissions without EV</t>
  </si>
  <si>
    <t>Final Total Mitigated NOx for Fee Estimator with EV</t>
  </si>
  <si>
    <t>Calculations for the annual NOx EV Emission Reductions:</t>
  </si>
  <si>
    <t>tons/year</t>
  </si>
  <si>
    <t>Convert to kWh</t>
  </si>
  <si>
    <t xml:space="preserve">Source: http://www.pevcollaborative.org/sites/all/themes/pev/files/Comm_guide3_122308.pdf </t>
  </si>
  <si>
    <t xml:space="preserve">Source: https://www.arb.ca.gov/emfac/2017/ </t>
  </si>
  <si>
    <t>Source: https://www.epa.gov/sites/production/files/2015-10/documents/egrid2012_summarytables_0.pdf</t>
  </si>
  <si>
    <t>2.  Required Information:</t>
  </si>
  <si>
    <t>B. Charging Level: Select the charging level from the drop down list.</t>
  </si>
  <si>
    <t>C. Operational year: Select the project operational year from the drop down list.</t>
  </si>
  <si>
    <t>5.  Apply to ISR Project:</t>
  </si>
  <si>
    <t>1.  Project Information:</t>
  </si>
  <si>
    <r>
      <rPr>
        <b/>
        <sz val="12"/>
        <color theme="1"/>
        <rFont val="Arial"/>
        <family val="2"/>
      </rPr>
      <t>3.  Assumptions:</t>
    </r>
    <r>
      <rPr>
        <sz val="12"/>
        <color theme="1"/>
        <rFont val="Arial"/>
        <family val="2"/>
      </rPr>
      <t xml:space="preserve"> These fields will auto calculate once you entered the required information.</t>
    </r>
  </si>
  <si>
    <t>Save and print the EV Calculator spreadsheet</t>
  </si>
  <si>
    <t>version date:</t>
  </si>
  <si>
    <t xml:space="preserve">The following instructions are intended to provide general guidance for using the EV Calculator spreadsheet.  If you need additional assistance, please contact the District at (559) 230-6000.  </t>
  </si>
  <si>
    <t>C. Final total mitigated NOx for fee estimator with EV: Enter this value in the operational mitigated column in the fee estimator worksheet.</t>
  </si>
  <si>
    <t xml:space="preserve">Fields highlighted in yellow are for data entry, the remaining cells are write protected.  </t>
  </si>
  <si>
    <t>Start at the "EV Calculator" tab and enter the information in the fields where required.</t>
  </si>
  <si>
    <t>A.  ISR Project Name: If the Project does not have a specific name, please type the permit type and number.  Ex. Tract Map 6061.</t>
  </si>
  <si>
    <t>B.  ISR Project Number: Please type the ISR project number, if known.  Otherwise, please leave it blank.</t>
  </si>
  <si>
    <t>A. Number of charging outlet(s): Type the number of charging outlet(s) for the EV charger(s).</t>
  </si>
  <si>
    <r>
      <rPr>
        <b/>
        <sz val="12"/>
        <color theme="1"/>
        <rFont val="Arial"/>
        <family val="2"/>
      </rPr>
      <t>4.  Calculations for the annual NOx EV emission reductions:</t>
    </r>
    <r>
      <rPr>
        <sz val="12"/>
        <color theme="1"/>
        <rFont val="Arial"/>
        <family val="2"/>
      </rPr>
      <t xml:space="preserve"> These fields will auto calculate once you entered the required information.</t>
    </r>
  </si>
  <si>
    <t>A. CalEEMod mitigated NOx mobile emissions: Enter the project's mitigated NOx mobile emisisons from the CalEEMod report.</t>
  </si>
  <si>
    <t>B. CalEEMod mitigated NOx total emissions: Enter the project's total mitigated NOx emissions from the CalEEMod report.</t>
  </si>
  <si>
    <r>
      <t>A.  If you provide an Air Impact Analysis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to the District with the ISR application, you must include hard copies of all calculations and modeling performed.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</si>
</sst>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0.000000000"/>
    <numFmt numFmtId="165" formatCode="0.0000000"/>
    <numFmt numFmtId="166" formatCode="0.000000"/>
    <numFmt numFmtId="167" formatCode="_(* #,##0.0_);_(* \(#,##0.0\);_(* &quot;-&quot;??_);_(@_)"/>
    <numFmt numFmtId="168" formatCode="_(* #,##0_);_(* \(#,##0\);_(* &quot;-&quot;??_);_(@_)"/>
    <numFmt numFmtId="169" formatCode="_(* #,##0.0000_);_(* \(#,##0.0000\);_(* &quot;-&quot;??_);_(@_)"/>
    <numFmt numFmtId="170" formatCode="_(* #,##0.000000_);_(* \(#,##0.000000\);_(* &quot;-&quot;??_);_(@_)"/>
    <numFmt numFmtId="171" formatCode="0.0"/>
    <numFmt numFmtId="172" formatCode="[$-409]mmmm\ d\,\ yyyy;@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165" fontId="0" fillId="0" borderId="0" xfId="0" applyNumberFormat="1"/>
    <xf numFmtId="166" fontId="0" fillId="2" borderId="0" xfId="0" applyNumberFormat="1" applyFill="1"/>
    <xf numFmtId="171" fontId="0" fillId="0" borderId="2" xfId="0" applyNumberFormat="1" applyBorder="1" applyAlignment="1">
      <alignment horizontal="center"/>
    </xf>
    <xf numFmtId="0" fontId="3" fillId="0" borderId="4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7" xfId="0" applyFont="1" applyBorder="1"/>
    <xf numFmtId="168" fontId="0" fillId="0" borderId="0" xfId="1" applyNumberFormat="1" applyFont="1" applyBorder="1"/>
    <xf numFmtId="167" fontId="0" fillId="0" borderId="0" xfId="1" applyNumberFormat="1" applyFont="1" applyBorder="1"/>
    <xf numFmtId="170" fontId="0" fillId="0" borderId="0" xfId="1" applyNumberFormat="1" applyFont="1" applyBorder="1"/>
    <xf numFmtId="43" fontId="0" fillId="0" borderId="0" xfId="0" applyNumberFormat="1" applyBorder="1"/>
    <xf numFmtId="0" fontId="0" fillId="0" borderId="7" xfId="0" applyBorder="1" applyAlignment="1">
      <alignment horizontal="left"/>
    </xf>
    <xf numFmtId="169" fontId="0" fillId="0" borderId="0" xfId="1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9" xfId="0" applyFont="1" applyBorder="1"/>
    <xf numFmtId="0" fontId="0" fillId="0" borderId="5" xfId="0" applyBorder="1"/>
    <xf numFmtId="0" fontId="0" fillId="0" borderId="6" xfId="0" applyBorder="1"/>
    <xf numFmtId="0" fontId="2" fillId="0" borderId="9" xfId="0" applyFont="1" applyBorder="1"/>
    <xf numFmtId="169" fontId="2" fillId="0" borderId="10" xfId="1" applyNumberFormat="1" applyFont="1" applyBorder="1"/>
    <xf numFmtId="0" fontId="4" fillId="0" borderId="7" xfId="0" applyFont="1" applyBorder="1"/>
    <xf numFmtId="0" fontId="5" fillId="0" borderId="0" xfId="0" applyFont="1"/>
    <xf numFmtId="0" fontId="7" fillId="0" borderId="0" xfId="2" applyFont="1" applyAlignment="1">
      <alignment vertical="center"/>
    </xf>
    <xf numFmtId="172" fontId="0" fillId="0" borderId="0" xfId="0" applyNumberFormat="1" applyAlignment="1">
      <alignment horizontal="left"/>
    </xf>
    <xf numFmtId="0" fontId="8" fillId="0" borderId="0" xfId="0" applyFont="1" applyBorder="1" applyAlignment="1">
      <alignment horizontal="left" wrapText="1"/>
    </xf>
    <xf numFmtId="0" fontId="2" fillId="0" borderId="0" xfId="0" applyFont="1"/>
    <xf numFmtId="14" fontId="0" fillId="0" borderId="0" xfId="0" applyNumberFormat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169" fontId="0" fillId="3" borderId="0" xfId="1" applyNumberFormat="1" applyFont="1" applyFill="1" applyBorder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pa.gov/sites/production/files/2015-10/documents/egrid2012_summarytables_0.pdf" TargetMode="External"/><Relationship Id="rId1" Type="http://schemas.openxmlformats.org/officeDocument/2006/relationships/hyperlink" Target="http://www.pevcollaborative.org/sites/all/themes/pev/files/Comm_guide3_1223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abSelected="1" zoomScale="90" zoomScaleNormal="90" workbookViewId="0">
      <selection activeCell="B6" sqref="B6"/>
    </sheetView>
  </sheetViews>
  <sheetFormatPr defaultRowHeight="15" x14ac:dyDescent="0.2"/>
  <cols>
    <col min="1" max="1" width="2.6640625" customWidth="1"/>
    <col min="2" max="2" width="8.88671875" customWidth="1"/>
    <col min="3" max="3" width="9.88671875" bestFit="1" customWidth="1"/>
  </cols>
  <sheetData>
    <row r="2" spans="2:13" ht="30" customHeight="1" x14ac:dyDescent="0.2">
      <c r="B2" s="43" t="s">
        <v>70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4" spans="2:13" ht="15" customHeight="1" x14ac:dyDescent="0.2">
      <c r="B4" s="42" t="s">
        <v>72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6" spans="2:13" ht="15.75" x14ac:dyDescent="0.25">
      <c r="B6" s="37" t="s">
        <v>73</v>
      </c>
    </row>
    <row r="7" spans="2:13" ht="15.75" x14ac:dyDescent="0.25">
      <c r="B7" s="37"/>
    </row>
    <row r="8" spans="2:13" ht="15.75" x14ac:dyDescent="0.25">
      <c r="B8" s="45" t="s">
        <v>66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2:13" x14ac:dyDescent="0.2">
      <c r="B9" s="36"/>
      <c r="C9" s="42" t="s">
        <v>74</v>
      </c>
      <c r="D9" s="42"/>
      <c r="E9" s="42"/>
      <c r="F9" s="42"/>
      <c r="G9" s="42"/>
      <c r="H9" s="42"/>
      <c r="I9" s="42"/>
      <c r="J9" s="42"/>
      <c r="K9" s="42"/>
      <c r="L9" s="42"/>
      <c r="M9" s="42"/>
    </row>
    <row r="10" spans="2:13" x14ac:dyDescent="0.2">
      <c r="B10" s="36"/>
      <c r="C10" s="42" t="s">
        <v>75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2" spans="2:13" ht="15.75" x14ac:dyDescent="0.25">
      <c r="B12" s="37" t="s">
        <v>62</v>
      </c>
    </row>
    <row r="13" spans="2:13" x14ac:dyDescent="0.2">
      <c r="C13" t="s">
        <v>76</v>
      </c>
    </row>
    <row r="14" spans="2:13" x14ac:dyDescent="0.2">
      <c r="C14" t="s">
        <v>63</v>
      </c>
    </row>
    <row r="15" spans="2:13" x14ac:dyDescent="0.2">
      <c r="C15" t="s">
        <v>64</v>
      </c>
    </row>
    <row r="17" spans="1:13" ht="15.75" x14ac:dyDescent="0.25">
      <c r="B17" t="s">
        <v>67</v>
      </c>
    </row>
    <row r="19" spans="1:13" ht="15.75" x14ac:dyDescent="0.25">
      <c r="B19" t="s">
        <v>77</v>
      </c>
    </row>
    <row r="21" spans="1:13" ht="15.75" x14ac:dyDescent="0.25">
      <c r="B21" s="37" t="s">
        <v>65</v>
      </c>
    </row>
    <row r="22" spans="1:13" x14ac:dyDescent="0.2">
      <c r="C22" t="s">
        <v>78</v>
      </c>
    </row>
    <row r="23" spans="1:13" x14ac:dyDescent="0.2">
      <c r="C23" t="s">
        <v>79</v>
      </c>
    </row>
    <row r="24" spans="1:13" x14ac:dyDescent="0.2">
      <c r="C24" t="s">
        <v>71</v>
      </c>
    </row>
    <row r="26" spans="1:13" ht="15.75" x14ac:dyDescent="0.25">
      <c r="B26" s="37" t="s">
        <v>68</v>
      </c>
    </row>
    <row r="27" spans="1:13" ht="33" customHeight="1" x14ac:dyDescent="0.2">
      <c r="C27" s="42" t="s">
        <v>80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9" spans="1:13" x14ac:dyDescent="0.2">
      <c r="A29" t="s">
        <v>69</v>
      </c>
      <c r="C29" s="38">
        <v>43257</v>
      </c>
    </row>
  </sheetData>
  <mergeCells count="6">
    <mergeCell ref="C27:M27"/>
    <mergeCell ref="B2:M2"/>
    <mergeCell ref="B4:M4"/>
    <mergeCell ref="B8:M8"/>
    <mergeCell ref="C9:M9"/>
    <mergeCell ref="C10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topLeftCell="A4" workbookViewId="0">
      <selection activeCell="G21" sqref="G21"/>
    </sheetView>
  </sheetViews>
  <sheetFormatPr defaultRowHeight="15" x14ac:dyDescent="0.2"/>
  <cols>
    <col min="1" max="1" width="2.21875" customWidth="1"/>
    <col min="2" max="2" width="46.44140625" customWidth="1"/>
    <col min="3" max="3" width="25" customWidth="1"/>
  </cols>
  <sheetData>
    <row r="1" spans="2:5" ht="15.75" thickBot="1" x14ac:dyDescent="0.25"/>
    <row r="2" spans="2:5" ht="23.25" x14ac:dyDescent="0.35">
      <c r="B2" s="13" t="s">
        <v>40</v>
      </c>
      <c r="C2" s="46"/>
      <c r="D2" s="46"/>
      <c r="E2" s="47"/>
    </row>
    <row r="3" spans="2:5" ht="24" thickBot="1" x14ac:dyDescent="0.4">
      <c r="B3" s="27" t="s">
        <v>41</v>
      </c>
      <c r="C3" s="48"/>
      <c r="D3" s="48"/>
      <c r="E3" s="49"/>
    </row>
    <row r="4" spans="2:5" ht="15.75" thickBot="1" x14ac:dyDescent="0.25">
      <c r="B4" s="14"/>
      <c r="C4" s="15"/>
      <c r="D4" s="15"/>
      <c r="E4" s="16"/>
    </row>
    <row r="5" spans="2:5" ht="23.25" x14ac:dyDescent="0.35">
      <c r="B5" s="13" t="s">
        <v>48</v>
      </c>
      <c r="C5" s="28"/>
      <c r="D5" s="28"/>
      <c r="E5" s="29"/>
    </row>
    <row r="6" spans="2:5" x14ac:dyDescent="0.2">
      <c r="B6" s="14"/>
      <c r="C6" s="15"/>
      <c r="D6" s="15"/>
      <c r="E6" s="16"/>
    </row>
    <row r="7" spans="2:5" ht="15.75" x14ac:dyDescent="0.25">
      <c r="B7" s="17" t="s">
        <v>45</v>
      </c>
      <c r="C7" s="15"/>
      <c r="D7" s="15"/>
      <c r="E7" s="16"/>
    </row>
    <row r="8" spans="2:5" x14ac:dyDescent="0.2">
      <c r="B8" s="14" t="s">
        <v>15</v>
      </c>
      <c r="C8" s="39"/>
      <c r="D8" s="15"/>
      <c r="E8" s="16"/>
    </row>
    <row r="9" spans="2:5" x14ac:dyDescent="0.2">
      <c r="B9" s="14" t="s">
        <v>16</v>
      </c>
      <c r="C9" s="40"/>
      <c r="D9" s="15"/>
      <c r="E9" s="16"/>
    </row>
    <row r="10" spans="2:5" x14ac:dyDescent="0.2">
      <c r="B10" s="14" t="s">
        <v>47</v>
      </c>
      <c r="C10" s="39"/>
      <c r="D10" s="15"/>
      <c r="E10" s="16"/>
    </row>
    <row r="11" spans="2:5" x14ac:dyDescent="0.2">
      <c r="B11" s="14"/>
      <c r="C11" s="15"/>
      <c r="D11" s="15"/>
      <c r="E11" s="16"/>
    </row>
    <row r="12" spans="2:5" ht="15" customHeight="1" x14ac:dyDescent="0.25">
      <c r="B12" s="17" t="s">
        <v>46</v>
      </c>
      <c r="C12" s="15"/>
      <c r="D12" s="15"/>
      <c r="E12" s="16"/>
    </row>
    <row r="13" spans="2:5" ht="15.75" customHeight="1" x14ac:dyDescent="0.2">
      <c r="B13" s="14" t="s">
        <v>17</v>
      </c>
      <c r="C13" s="18">
        <v>8</v>
      </c>
      <c r="D13" s="15" t="s">
        <v>49</v>
      </c>
      <c r="E13" s="16"/>
    </row>
    <row r="14" spans="2:5" x14ac:dyDescent="0.2">
      <c r="B14" s="14" t="s">
        <v>18</v>
      </c>
      <c r="C14" s="18">
        <v>7</v>
      </c>
      <c r="D14" s="15" t="s">
        <v>50</v>
      </c>
      <c r="E14" s="16"/>
    </row>
    <row r="15" spans="2:5" x14ac:dyDescent="0.2">
      <c r="B15" s="14" t="s">
        <v>19</v>
      </c>
      <c r="C15" s="19" t="str">
        <f>IF(C9=Resources!B57,Resources!C57,IF(C9=Resources!B58,Resources!C58, IF(C9=Resources!B59,Resources!C59,"")))</f>
        <v/>
      </c>
      <c r="D15" s="15" t="s">
        <v>29</v>
      </c>
      <c r="E15" s="16"/>
    </row>
    <row r="16" spans="2:5" x14ac:dyDescent="0.2">
      <c r="B16" s="14" t="s">
        <v>52</v>
      </c>
      <c r="C16" s="19" t="str">
        <f>IF(C9=Resources!B57,Resources!D57, IF(C9=Resources!B58,Resources!D58, IF(C9=Resources!B59,Resources!D59,"")))</f>
        <v/>
      </c>
      <c r="D16" s="15" t="s">
        <v>30</v>
      </c>
      <c r="E16" s="16"/>
    </row>
    <row r="17" spans="2:5" x14ac:dyDescent="0.2">
      <c r="B17" s="14" t="s">
        <v>51</v>
      </c>
      <c r="C17" s="20" t="str">
        <f>IF(C10=2018,Resources!G11,IF(C10=2019,Resources!G12,IF(C10=2020,Resources!G13,IF(C10=2021,Resources!G14,IF(C10=2022,Resources!G15,IF(C10=2023,Resources!G16,IF(C10=2024,Resources!G17,IF(C10=2025,Resources!G18,IF(C10=2026,Resources!G19,IF(C10=2027,Resources!G20,IF(C10=2028,Resources!G21,IF(C10=2029,Resources!G22,IF(C10=2030,Resources!G23,IF(C10=2031,Resources!G24,IF(C10=2032,Resources!G25,IF(C10=2033,Resources!G26,IF(C10=2034,Resources!G27,IF(C10=2035,Resources!G28,IF(C10=2036,Resources!G29,IF(C10=2037,Resources!G30,IF(C10=2038,Resources!G31,IF(C10=2039,Resources!G32,IF(C10=2040,Resources!G33,IF(C10=2041,Resources!G34,IF(C10=2042,Resources!G35,IF(C10=2043,Resources!G36,IF(C10=2044,Resources!G37,IF(C10=2045,Resources!G38,IF(C10=2046,Resources!G39,IF(C10=2047,Resources!G40,IF(C10=2048,Resources!G41,IF(C10=2049,Resources!G42,IF(C10=2050,Resources!G43,"")))))))))))))))))))))))))))))))))</f>
        <v/>
      </c>
      <c r="D17" s="15" t="s">
        <v>31</v>
      </c>
      <c r="E17" s="16"/>
    </row>
    <row r="18" spans="2:5" x14ac:dyDescent="0.2">
      <c r="B18" s="14"/>
      <c r="C18" s="15"/>
      <c r="D18" s="15"/>
      <c r="E18" s="16"/>
    </row>
    <row r="19" spans="2:5" ht="15.75" x14ac:dyDescent="0.25">
      <c r="B19" s="17" t="s">
        <v>56</v>
      </c>
      <c r="C19" s="15"/>
      <c r="D19" s="15"/>
      <c r="E19" s="16"/>
    </row>
    <row r="20" spans="2:5" x14ac:dyDescent="0.2">
      <c r="B20" s="14" t="s">
        <v>37</v>
      </c>
      <c r="C20" s="18" t="str">
        <f>IFERROR(C14*52*C13*C16*C8,"")</f>
        <v/>
      </c>
      <c r="D20" s="15" t="s">
        <v>30</v>
      </c>
      <c r="E20" s="16"/>
    </row>
    <row r="21" spans="2:5" x14ac:dyDescent="0.2">
      <c r="B21" s="14"/>
      <c r="C21" s="15"/>
      <c r="D21" s="15"/>
      <c r="E21" s="16"/>
    </row>
    <row r="22" spans="2:5" x14ac:dyDescent="0.2">
      <c r="B22" s="14" t="s">
        <v>38</v>
      </c>
      <c r="C22" s="19" t="str">
        <f>IFERROR(C14*52*C13*C15*C8,"")</f>
        <v/>
      </c>
      <c r="D22" s="15" t="s">
        <v>32</v>
      </c>
      <c r="E22" s="16"/>
    </row>
    <row r="23" spans="2:5" x14ac:dyDescent="0.2">
      <c r="B23" s="14"/>
      <c r="C23" s="15"/>
      <c r="D23" s="15"/>
      <c r="E23" s="16"/>
    </row>
    <row r="24" spans="2:5" x14ac:dyDescent="0.2">
      <c r="B24" s="14" t="s">
        <v>39</v>
      </c>
      <c r="C24" s="21" t="str">
        <f>IFERROR((C20*C17 / 453.6) - (C22*Resources!E50),"")</f>
        <v/>
      </c>
      <c r="D24" s="15" t="s">
        <v>33</v>
      </c>
      <c r="E24" s="16"/>
    </row>
    <row r="25" spans="2:5" x14ac:dyDescent="0.2">
      <c r="B25" s="22" t="s">
        <v>35</v>
      </c>
      <c r="C25" s="23" t="str">
        <f>IFERROR(C24/2000,"")</f>
        <v/>
      </c>
      <c r="D25" s="15" t="s">
        <v>34</v>
      </c>
      <c r="E25" s="16"/>
    </row>
    <row r="26" spans="2:5" x14ac:dyDescent="0.2">
      <c r="B26" s="14"/>
      <c r="C26" s="15"/>
      <c r="D26" s="15"/>
      <c r="E26" s="16"/>
    </row>
    <row r="27" spans="2:5" x14ac:dyDescent="0.2">
      <c r="B27" s="14"/>
      <c r="C27" s="15"/>
      <c r="D27" s="15"/>
      <c r="E27" s="16"/>
    </row>
    <row r="28" spans="2:5" ht="15.75" x14ac:dyDescent="0.25">
      <c r="B28" s="17" t="s">
        <v>28</v>
      </c>
      <c r="C28" s="15"/>
      <c r="D28" s="15"/>
      <c r="E28" s="16"/>
    </row>
    <row r="29" spans="2:5" x14ac:dyDescent="0.2">
      <c r="B29" s="14" t="s">
        <v>53</v>
      </c>
      <c r="C29" s="41"/>
      <c r="D29" s="15" t="s">
        <v>57</v>
      </c>
      <c r="E29" s="16"/>
    </row>
    <row r="30" spans="2:5" x14ac:dyDescent="0.2">
      <c r="B30" s="14" t="s">
        <v>54</v>
      </c>
      <c r="C30" s="41"/>
      <c r="D30" s="15" t="s">
        <v>57</v>
      </c>
      <c r="E30" s="16"/>
    </row>
    <row r="31" spans="2:5" ht="16.5" thickBot="1" x14ac:dyDescent="0.3">
      <c r="B31" s="30" t="s">
        <v>55</v>
      </c>
      <c r="C31" s="31" t="str">
        <f>IF(C25&lt;C29,C30-C25, IF(C25&gt;C29,C30-C29,""))</f>
        <v/>
      </c>
      <c r="D31" s="25" t="s">
        <v>57</v>
      </c>
      <c r="E31" s="26"/>
    </row>
    <row r="32" spans="2:5" x14ac:dyDescent="0.2">
      <c r="B32" s="14"/>
      <c r="C32" s="15"/>
      <c r="D32" s="15"/>
      <c r="E32" s="16"/>
    </row>
    <row r="33" spans="2:5" x14ac:dyDescent="0.2">
      <c r="B33" s="32" t="s">
        <v>42</v>
      </c>
      <c r="C33" s="15"/>
      <c r="D33" s="15"/>
      <c r="E33" s="16"/>
    </row>
    <row r="34" spans="2:5" x14ac:dyDescent="0.2">
      <c r="B34" s="32" t="s">
        <v>43</v>
      </c>
      <c r="C34" s="15"/>
      <c r="D34" s="15"/>
      <c r="E34" s="16"/>
    </row>
    <row r="35" spans="2:5" x14ac:dyDescent="0.2">
      <c r="B35" s="32" t="s">
        <v>44</v>
      </c>
      <c r="C35" s="15"/>
      <c r="D35" s="15"/>
      <c r="E35" s="16"/>
    </row>
    <row r="36" spans="2:5" ht="15.75" thickBot="1" x14ac:dyDescent="0.25">
      <c r="B36" s="24"/>
      <c r="C36" s="25"/>
      <c r="D36" s="25"/>
      <c r="E36" s="26"/>
    </row>
    <row r="38" spans="2:5" x14ac:dyDescent="0.2">
      <c r="B38" s="35">
        <f>Instructions!C29</f>
        <v>43257</v>
      </c>
    </row>
  </sheetData>
  <sheetProtection password="CD06" sheet="1" objects="1" scenarios="1"/>
  <protectedRanges>
    <protectedRange sqref="C29:C30" name="Range3"/>
    <protectedRange sqref="C8:C10" name="Range2"/>
    <protectedRange sqref="C2:E3" name="Range1"/>
  </protectedRanges>
  <mergeCells count="2">
    <mergeCell ref="C2:E2"/>
    <mergeCell ref="C3:E3"/>
  </mergeCells>
  <pageMargins left="0.7" right="0.7" top="0.75" bottom="0.75" header="0.3" footer="0.3"/>
  <pageSetup scale="8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Resources!$C$11:$C$43</xm:f>
          </x14:formula1>
          <xm:sqref>C10:C11</xm:sqref>
        </x14:dataValidation>
        <x14:dataValidation type="list" allowBlank="1" showInputMessage="1" showErrorMessage="1">
          <x14:formula1>
            <xm:f>Resources!$B$57:$B$59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16" workbookViewId="0">
      <selection activeCell="E27" sqref="E27"/>
    </sheetView>
  </sheetViews>
  <sheetFormatPr defaultRowHeight="15" x14ac:dyDescent="0.2"/>
  <cols>
    <col min="2" max="2" width="33.109375" bestFit="1" customWidth="1"/>
    <col min="3" max="3" width="12.109375" bestFit="1" customWidth="1"/>
    <col min="4" max="4" width="14.44140625" bestFit="1" customWidth="1"/>
    <col min="5" max="7" width="12" bestFit="1" customWidth="1"/>
  </cols>
  <sheetData>
    <row r="1" spans="1:7" x14ac:dyDescent="0.2">
      <c r="A1" t="s">
        <v>8</v>
      </c>
    </row>
    <row r="2" spans="1:7" x14ac:dyDescent="0.2">
      <c r="A2" t="s">
        <v>9</v>
      </c>
    </row>
    <row r="3" spans="1:7" x14ac:dyDescent="0.2">
      <c r="A3" t="s">
        <v>10</v>
      </c>
    </row>
    <row r="4" spans="1:7" x14ac:dyDescent="0.2">
      <c r="A4" t="s">
        <v>14</v>
      </c>
    </row>
    <row r="5" spans="1:7" x14ac:dyDescent="0.2">
      <c r="A5" t="s">
        <v>11</v>
      </c>
    </row>
    <row r="6" spans="1:7" x14ac:dyDescent="0.2">
      <c r="A6" t="s">
        <v>12</v>
      </c>
    </row>
    <row r="7" spans="1:7" x14ac:dyDescent="0.2">
      <c r="A7" t="s">
        <v>13</v>
      </c>
    </row>
    <row r="10" spans="1:7" x14ac:dyDescent="0.2">
      <c r="B10" t="s">
        <v>0</v>
      </c>
      <c r="C10" t="s">
        <v>1</v>
      </c>
      <c r="D10" t="s">
        <v>2</v>
      </c>
      <c r="E10" s="1" t="s">
        <v>3</v>
      </c>
      <c r="F10" s="1" t="s">
        <v>4</v>
      </c>
      <c r="G10" s="1" t="s">
        <v>5</v>
      </c>
    </row>
    <row r="11" spans="1:7" x14ac:dyDescent="0.2">
      <c r="B11" t="s">
        <v>6</v>
      </c>
      <c r="C11">
        <v>2018</v>
      </c>
      <c r="D11" t="s">
        <v>7</v>
      </c>
      <c r="E11" s="1">
        <v>7.6894498820761506E-2</v>
      </c>
      <c r="F11" s="1">
        <v>0.267530388255249</v>
      </c>
      <c r="G11" s="11">
        <f>SUM(E11:F11)</f>
        <v>0.34442488707601049</v>
      </c>
    </row>
    <row r="12" spans="1:7" x14ac:dyDescent="0.2">
      <c r="B12" t="s">
        <v>6</v>
      </c>
      <c r="C12">
        <v>2019</v>
      </c>
      <c r="D12" t="s">
        <v>7</v>
      </c>
      <c r="E12" s="2">
        <v>6.3786300138042901E-2</v>
      </c>
      <c r="F12" s="1">
        <v>0.24591194205547101</v>
      </c>
      <c r="G12" s="11">
        <f t="shared" ref="G12:G43" si="0">SUM(E12:F12)</f>
        <v>0.30969824219351394</v>
      </c>
    </row>
    <row r="13" spans="1:7" x14ac:dyDescent="0.2">
      <c r="B13" t="s">
        <v>6</v>
      </c>
      <c r="C13">
        <v>2020</v>
      </c>
      <c r="D13" t="s">
        <v>7</v>
      </c>
      <c r="E13" s="1">
        <v>5.3633135207381902E-2</v>
      </c>
      <c r="F13" s="1">
        <v>0.22726934081165501</v>
      </c>
      <c r="G13" s="11">
        <f t="shared" si="0"/>
        <v>0.2809024760190369</v>
      </c>
    </row>
    <row r="14" spans="1:7" x14ac:dyDescent="0.2">
      <c r="B14" t="s">
        <v>6</v>
      </c>
      <c r="C14">
        <v>2021</v>
      </c>
      <c r="D14" t="s">
        <v>7</v>
      </c>
      <c r="E14" s="1">
        <v>4.5707808307314003E-2</v>
      </c>
      <c r="F14" s="1">
        <v>0.210931454268909</v>
      </c>
      <c r="G14" s="11">
        <f t="shared" si="0"/>
        <v>0.25663926257622299</v>
      </c>
    </row>
    <row r="15" spans="1:7" x14ac:dyDescent="0.2">
      <c r="B15" t="s">
        <v>6</v>
      </c>
      <c r="C15">
        <v>2022</v>
      </c>
      <c r="D15" t="s">
        <v>7</v>
      </c>
      <c r="E15" s="1">
        <v>3.9590087490046798E-2</v>
      </c>
      <c r="F15" s="1">
        <v>0.19677678942981799</v>
      </c>
      <c r="G15" s="11">
        <f t="shared" si="0"/>
        <v>0.2363668769198648</v>
      </c>
    </row>
    <row r="16" spans="1:7" x14ac:dyDescent="0.2">
      <c r="B16" t="s">
        <v>6</v>
      </c>
      <c r="C16">
        <v>2023</v>
      </c>
      <c r="D16" t="s">
        <v>7</v>
      </c>
      <c r="E16" s="2">
        <v>3.4755829691411701E-2</v>
      </c>
      <c r="F16" s="1">
        <v>0.18434898299671601</v>
      </c>
      <c r="G16" s="11">
        <f t="shared" si="0"/>
        <v>0.2191048126881277</v>
      </c>
    </row>
    <row r="17" spans="2:7" x14ac:dyDescent="0.2">
      <c r="B17" t="s">
        <v>6</v>
      </c>
      <c r="C17">
        <v>2024</v>
      </c>
      <c r="D17" t="s">
        <v>7</v>
      </c>
      <c r="E17" s="1">
        <v>3.0971078171758901E-2</v>
      </c>
      <c r="F17" s="2">
        <v>0.17334083003108999</v>
      </c>
      <c r="G17" s="11">
        <f t="shared" si="0"/>
        <v>0.20431190820284889</v>
      </c>
    </row>
    <row r="18" spans="2:7" x14ac:dyDescent="0.2">
      <c r="B18" t="s">
        <v>6</v>
      </c>
      <c r="C18">
        <v>2025</v>
      </c>
      <c r="D18" t="s">
        <v>7</v>
      </c>
      <c r="E18" s="1">
        <v>2.80597534986099E-2</v>
      </c>
      <c r="F18" s="1">
        <v>0.16342880440079099</v>
      </c>
      <c r="G18" s="11">
        <f t="shared" si="0"/>
        <v>0.19148855789940089</v>
      </c>
    </row>
    <row r="19" spans="2:7" x14ac:dyDescent="0.2">
      <c r="B19" t="s">
        <v>6</v>
      </c>
      <c r="C19">
        <v>2026</v>
      </c>
      <c r="D19" t="s">
        <v>7</v>
      </c>
      <c r="E19" s="1">
        <v>2.58545041709289E-2</v>
      </c>
      <c r="F19" s="1">
        <v>0.15501861250057</v>
      </c>
      <c r="G19" s="11">
        <f t="shared" si="0"/>
        <v>0.18087311667149891</v>
      </c>
    </row>
    <row r="20" spans="2:7" x14ac:dyDescent="0.2">
      <c r="B20" t="s">
        <v>6</v>
      </c>
      <c r="C20">
        <v>2027</v>
      </c>
      <c r="D20" t="s">
        <v>7</v>
      </c>
      <c r="E20" s="1">
        <v>2.4094462452044399E-2</v>
      </c>
      <c r="F20" s="1">
        <v>0.148023236386018</v>
      </c>
      <c r="G20" s="11">
        <f t="shared" si="0"/>
        <v>0.17211769883806238</v>
      </c>
    </row>
    <row r="21" spans="2:7" x14ac:dyDescent="0.2">
      <c r="B21" t="s">
        <v>6</v>
      </c>
      <c r="C21">
        <v>2028</v>
      </c>
      <c r="D21" t="s">
        <v>7</v>
      </c>
      <c r="E21" s="1">
        <v>2.2725124738842001E-2</v>
      </c>
      <c r="F21" s="1">
        <v>0.14221635148381101</v>
      </c>
      <c r="G21" s="11">
        <f t="shared" si="0"/>
        <v>0.16494147622265301</v>
      </c>
    </row>
    <row r="22" spans="2:7" x14ac:dyDescent="0.2">
      <c r="B22" t="s">
        <v>6</v>
      </c>
      <c r="C22">
        <v>2029</v>
      </c>
      <c r="D22" t="s">
        <v>7</v>
      </c>
      <c r="E22" s="1">
        <v>2.1632417774670998E-2</v>
      </c>
      <c r="F22" s="1">
        <v>0.13738984433471399</v>
      </c>
      <c r="G22" s="11">
        <f t="shared" si="0"/>
        <v>0.159022262109385</v>
      </c>
    </row>
    <row r="23" spans="2:7" x14ac:dyDescent="0.2">
      <c r="B23" t="s">
        <v>6</v>
      </c>
      <c r="C23">
        <v>2030</v>
      </c>
      <c r="D23" t="s">
        <v>7</v>
      </c>
      <c r="E23" s="2">
        <v>2.0788750341375801E-2</v>
      </c>
      <c r="F23" s="1">
        <v>0.133350833227663</v>
      </c>
      <c r="G23" s="11">
        <f t="shared" si="0"/>
        <v>0.15413958356903881</v>
      </c>
    </row>
    <row r="24" spans="2:7" x14ac:dyDescent="0.2">
      <c r="B24" t="s">
        <v>6</v>
      </c>
      <c r="C24">
        <v>2031</v>
      </c>
      <c r="D24" t="s">
        <v>7</v>
      </c>
      <c r="E24" s="1">
        <v>2.0129478564563499E-2</v>
      </c>
      <c r="F24" s="1">
        <v>0.13004136417293</v>
      </c>
      <c r="G24" s="11">
        <f t="shared" si="0"/>
        <v>0.15017084273749348</v>
      </c>
    </row>
    <row r="25" spans="2:7" x14ac:dyDescent="0.2">
      <c r="B25" t="s">
        <v>6</v>
      </c>
      <c r="C25">
        <v>2032</v>
      </c>
      <c r="D25" t="s">
        <v>7</v>
      </c>
      <c r="E25" s="1">
        <v>1.96057805943568E-2</v>
      </c>
      <c r="F25" s="1">
        <v>0.12733707470046199</v>
      </c>
      <c r="G25" s="11">
        <f t="shared" si="0"/>
        <v>0.14694285529481879</v>
      </c>
    </row>
    <row r="26" spans="2:7" x14ac:dyDescent="0.2">
      <c r="B26" t="s">
        <v>6</v>
      </c>
      <c r="C26">
        <v>2033</v>
      </c>
      <c r="D26" t="s">
        <v>7</v>
      </c>
      <c r="E26" s="1">
        <v>1.9199457799960601E-2</v>
      </c>
      <c r="F26" s="1">
        <v>0.125170629373484</v>
      </c>
      <c r="G26" s="11">
        <f t="shared" si="0"/>
        <v>0.1443700871734446</v>
      </c>
    </row>
    <row r="27" spans="2:7" x14ac:dyDescent="0.2">
      <c r="B27" t="s">
        <v>6</v>
      </c>
      <c r="C27">
        <v>2034</v>
      </c>
      <c r="D27" t="s">
        <v>7</v>
      </c>
      <c r="E27" s="1">
        <v>1.8873615793953399E-2</v>
      </c>
      <c r="F27" s="1">
        <v>0.123438247530194</v>
      </c>
      <c r="G27" s="11">
        <f t="shared" si="0"/>
        <v>0.14231186332414741</v>
      </c>
    </row>
    <row r="28" spans="2:7" x14ac:dyDescent="0.2">
      <c r="B28" t="s">
        <v>6</v>
      </c>
      <c r="C28">
        <v>2035</v>
      </c>
      <c r="D28" t="s">
        <v>7</v>
      </c>
      <c r="E28" s="1">
        <v>1.8601968201835E-2</v>
      </c>
      <c r="F28" s="1">
        <v>0.122050052936279</v>
      </c>
      <c r="G28" s="11">
        <f t="shared" si="0"/>
        <v>0.14065202113811401</v>
      </c>
    </row>
    <row r="29" spans="2:7" x14ac:dyDescent="0.2">
      <c r="B29" t="s">
        <v>6</v>
      </c>
      <c r="C29">
        <v>2036</v>
      </c>
      <c r="D29" t="s">
        <v>7</v>
      </c>
      <c r="E29" s="1">
        <v>1.8379747038100601E-2</v>
      </c>
      <c r="F29" s="1">
        <v>0.120979337490945</v>
      </c>
      <c r="G29" s="11">
        <f t="shared" si="0"/>
        <v>0.13935908452904561</v>
      </c>
    </row>
    <row r="30" spans="2:7" x14ac:dyDescent="0.2">
      <c r="B30" t="s">
        <v>6</v>
      </c>
      <c r="C30">
        <v>2037</v>
      </c>
      <c r="D30" t="s">
        <v>7</v>
      </c>
      <c r="E30" s="1">
        <v>1.8216258037062599E-2</v>
      </c>
      <c r="F30" s="1">
        <v>0.12023459548856</v>
      </c>
      <c r="G30" s="11">
        <f t="shared" si="0"/>
        <v>0.13845085352562259</v>
      </c>
    </row>
    <row r="31" spans="2:7" x14ac:dyDescent="0.2">
      <c r="B31" t="s">
        <v>6</v>
      </c>
      <c r="C31">
        <v>2038</v>
      </c>
      <c r="D31" t="s">
        <v>7</v>
      </c>
      <c r="E31" s="1">
        <v>1.80930989793852E-2</v>
      </c>
      <c r="F31" s="1">
        <v>0.11973549564439299</v>
      </c>
      <c r="G31" s="11">
        <f t="shared" si="0"/>
        <v>0.13782859462377819</v>
      </c>
    </row>
    <row r="32" spans="2:7" x14ac:dyDescent="0.2">
      <c r="B32" t="s">
        <v>6</v>
      </c>
      <c r="C32">
        <v>2039</v>
      </c>
      <c r="D32" t="s">
        <v>7</v>
      </c>
      <c r="E32" s="1">
        <v>1.7993748359604801E-2</v>
      </c>
      <c r="F32" s="1">
        <v>0.11940346554284501</v>
      </c>
      <c r="G32" s="11">
        <f t="shared" si="0"/>
        <v>0.1373972139024498</v>
      </c>
    </row>
    <row r="33" spans="1:7" x14ac:dyDescent="0.2">
      <c r="B33" t="s">
        <v>6</v>
      </c>
      <c r="C33">
        <v>2040</v>
      </c>
      <c r="D33" t="s">
        <v>7</v>
      </c>
      <c r="E33" s="1">
        <v>1.7910705672253901E-2</v>
      </c>
      <c r="F33" s="1">
        <v>0.11920121361493501</v>
      </c>
      <c r="G33" s="11">
        <f t="shared" si="0"/>
        <v>0.13711191928718891</v>
      </c>
    </row>
    <row r="34" spans="1:7" x14ac:dyDescent="0.2">
      <c r="B34" t="s">
        <v>6</v>
      </c>
      <c r="C34">
        <v>2041</v>
      </c>
      <c r="D34" t="s">
        <v>7</v>
      </c>
      <c r="E34" s="1">
        <v>1.78423612688316E-2</v>
      </c>
      <c r="F34" s="1">
        <v>0.119038628555385</v>
      </c>
      <c r="G34" s="11">
        <f t="shared" si="0"/>
        <v>0.13688098982421659</v>
      </c>
    </row>
    <row r="35" spans="1:7" x14ac:dyDescent="0.2">
      <c r="B35" t="s">
        <v>6</v>
      </c>
      <c r="C35">
        <v>2042</v>
      </c>
      <c r="D35" t="s">
        <v>7</v>
      </c>
      <c r="E35" s="1">
        <v>1.77959328351656E-2</v>
      </c>
      <c r="F35" s="1">
        <v>0.11896202744902901</v>
      </c>
      <c r="G35" s="11">
        <f t="shared" si="0"/>
        <v>0.1367579602841946</v>
      </c>
    </row>
    <row r="36" spans="1:7" x14ac:dyDescent="0.2">
      <c r="B36" t="s">
        <v>6</v>
      </c>
      <c r="C36">
        <v>2043</v>
      </c>
      <c r="D36" t="s">
        <v>7</v>
      </c>
      <c r="E36" s="1">
        <v>1.7773803235324299E-2</v>
      </c>
      <c r="F36" s="1">
        <v>0.118971920954033</v>
      </c>
      <c r="G36" s="11">
        <f t="shared" si="0"/>
        <v>0.13674572418935729</v>
      </c>
    </row>
    <row r="37" spans="1:7" x14ac:dyDescent="0.2">
      <c r="B37" t="s">
        <v>6</v>
      </c>
      <c r="C37">
        <v>2044</v>
      </c>
      <c r="D37" t="s">
        <v>7</v>
      </c>
      <c r="E37" s="1">
        <v>1.7774547514627599E-2</v>
      </c>
      <c r="F37" s="1">
        <v>0.119051523159746</v>
      </c>
      <c r="G37" s="11">
        <f t="shared" si="0"/>
        <v>0.13682607067437361</v>
      </c>
    </row>
    <row r="38" spans="1:7" x14ac:dyDescent="0.2">
      <c r="B38" t="s">
        <v>6</v>
      </c>
      <c r="C38">
        <v>2045</v>
      </c>
      <c r="D38" t="s">
        <v>7</v>
      </c>
      <c r="E38" s="1">
        <v>1.77905347286119E-2</v>
      </c>
      <c r="F38" s="1">
        <v>0.119142332874058</v>
      </c>
      <c r="G38" s="11">
        <f t="shared" si="0"/>
        <v>0.1369328676026699</v>
      </c>
    </row>
    <row r="39" spans="1:7" x14ac:dyDescent="0.2">
      <c r="B39" t="s">
        <v>6</v>
      </c>
      <c r="C39">
        <v>2046</v>
      </c>
      <c r="D39" t="s">
        <v>7</v>
      </c>
      <c r="E39" s="2">
        <v>1.7805140060813199E-2</v>
      </c>
      <c r="F39" s="1">
        <v>0.119247091416225</v>
      </c>
      <c r="G39" s="11">
        <f t="shared" si="0"/>
        <v>0.13705223147703821</v>
      </c>
    </row>
    <row r="40" spans="1:7" x14ac:dyDescent="0.2">
      <c r="B40" t="s">
        <v>6</v>
      </c>
      <c r="C40">
        <v>2047</v>
      </c>
      <c r="D40" t="s">
        <v>7</v>
      </c>
      <c r="E40" s="1">
        <v>1.7818063866044499E-2</v>
      </c>
      <c r="F40" s="1">
        <v>0.119353756042318</v>
      </c>
      <c r="G40" s="11">
        <f t="shared" si="0"/>
        <v>0.1371718199083625</v>
      </c>
    </row>
    <row r="41" spans="1:7" x14ac:dyDescent="0.2">
      <c r="B41" t="s">
        <v>6</v>
      </c>
      <c r="C41">
        <v>2048</v>
      </c>
      <c r="D41" t="s">
        <v>7</v>
      </c>
      <c r="E41" s="1">
        <v>1.7829881852511099E-2</v>
      </c>
      <c r="F41" s="1">
        <v>0.119459522307685</v>
      </c>
      <c r="G41" s="11">
        <f t="shared" si="0"/>
        <v>0.13728940416019611</v>
      </c>
    </row>
    <row r="42" spans="1:7" x14ac:dyDescent="0.2">
      <c r="B42" t="s">
        <v>6</v>
      </c>
      <c r="C42">
        <v>2049</v>
      </c>
      <c r="D42" t="s">
        <v>7</v>
      </c>
      <c r="E42" s="1">
        <v>1.7850333686216701E-2</v>
      </c>
      <c r="F42" s="1">
        <v>0.119679832449333</v>
      </c>
      <c r="G42" s="11">
        <f t="shared" si="0"/>
        <v>0.13753016613554969</v>
      </c>
    </row>
    <row r="43" spans="1:7" x14ac:dyDescent="0.2">
      <c r="B43" t="s">
        <v>6</v>
      </c>
      <c r="C43">
        <v>2050</v>
      </c>
      <c r="D43" t="s">
        <v>7</v>
      </c>
      <c r="E43" s="1">
        <v>1.7868028934351202E-2</v>
      </c>
      <c r="F43" s="1">
        <v>0.119872903943301</v>
      </c>
      <c r="G43" s="11">
        <f t="shared" si="0"/>
        <v>0.13774093287765221</v>
      </c>
    </row>
    <row r="44" spans="1:7" x14ac:dyDescent="0.2">
      <c r="A44" s="33" t="s">
        <v>60</v>
      </c>
    </row>
    <row r="49" spans="1:6" x14ac:dyDescent="0.2">
      <c r="B49" s="3" t="s">
        <v>20</v>
      </c>
      <c r="E49">
        <v>0.46210000000000001</v>
      </c>
      <c r="F49" t="s">
        <v>21</v>
      </c>
    </row>
    <row r="50" spans="1:6" x14ac:dyDescent="0.2">
      <c r="B50" t="s">
        <v>58</v>
      </c>
      <c r="E50" s="10">
        <f>E49/1000</f>
        <v>4.6210000000000001E-4</v>
      </c>
      <c r="F50" t="s">
        <v>22</v>
      </c>
    </row>
    <row r="51" spans="1:6" x14ac:dyDescent="0.2">
      <c r="A51" s="33" t="s">
        <v>61</v>
      </c>
      <c r="E51" s="10"/>
    </row>
    <row r="52" spans="1:6" x14ac:dyDescent="0.2">
      <c r="E52" s="10"/>
    </row>
    <row r="54" spans="1:6" ht="15.75" thickBot="1" x14ac:dyDescent="0.25"/>
    <row r="55" spans="1:6" x14ac:dyDescent="0.2">
      <c r="B55" s="50" t="s">
        <v>23</v>
      </c>
      <c r="C55" s="52" t="s">
        <v>27</v>
      </c>
      <c r="D55" s="52" t="s">
        <v>36</v>
      </c>
    </row>
    <row r="56" spans="1:6" ht="33" customHeight="1" thickBot="1" x14ac:dyDescent="0.25">
      <c r="B56" s="51"/>
      <c r="C56" s="53"/>
      <c r="D56" s="53"/>
    </row>
    <row r="57" spans="1:6" x14ac:dyDescent="0.2">
      <c r="B57" s="4" t="s">
        <v>24</v>
      </c>
      <c r="C57" s="5">
        <v>1.4</v>
      </c>
      <c r="D57" s="5">
        <v>3.5</v>
      </c>
    </row>
    <row r="58" spans="1:6" x14ac:dyDescent="0.2">
      <c r="B58" s="9" t="s">
        <v>25</v>
      </c>
      <c r="C58" s="6">
        <v>6.6</v>
      </c>
      <c r="D58" s="6">
        <v>18.5</v>
      </c>
    </row>
    <row r="59" spans="1:6" ht="15.75" thickBot="1" x14ac:dyDescent="0.25">
      <c r="B59" s="7" t="s">
        <v>26</v>
      </c>
      <c r="C59" s="8">
        <v>45</v>
      </c>
      <c r="D59" s="12">
        <v>88</v>
      </c>
    </row>
    <row r="60" spans="1:6" x14ac:dyDescent="0.2">
      <c r="A60" s="34" t="s">
        <v>59</v>
      </c>
    </row>
  </sheetData>
  <mergeCells count="3">
    <mergeCell ref="B55:B56"/>
    <mergeCell ref="C55:C56"/>
    <mergeCell ref="D55:D56"/>
  </mergeCells>
  <hyperlinks>
    <hyperlink ref="A60" r:id="rId1" display="http://www.pevcollaborative.org/sites/all/themes/pev/files/Comm_guide3_122308.pdf"/>
    <hyperlink ref="A51" r:id="rId2" display="https://www.epa.gov/sites/production/files/2015-10/documents/egrid2012_summarytables_0.pdf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EV Calculator</vt:lpstr>
      <vt:lpstr>Resources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Sharla Yang</dc:creator>
  <cp:lastModifiedBy>Anton Simanov</cp:lastModifiedBy>
  <cp:lastPrinted>2018-05-17T14:02:56Z</cp:lastPrinted>
  <dcterms:created xsi:type="dcterms:W3CDTF">2018-03-21T17:34:54Z</dcterms:created>
  <dcterms:modified xsi:type="dcterms:W3CDTF">2018-06-07T23:58:04Z</dcterms:modified>
</cp:coreProperties>
</file>